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360" yWindow="-90" windowWidth="12345" windowHeight="11640"/>
  </bookViews>
  <sheets>
    <sheet name="신규704" sheetId="8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신규704!$A$1:$M$71</definedName>
  </definedNames>
  <calcPr calcId="125725"/>
</workbook>
</file>

<file path=xl/calcChain.xml><?xml version="1.0" encoding="utf-8"?>
<calcChain xmlns="http://schemas.openxmlformats.org/spreadsheetml/2006/main">
  <c r="F62" i="81"/>
  <c r="E15"/>
  <c r="E13"/>
  <c r="E12"/>
  <c r="E11"/>
  <c r="E10"/>
  <c r="G15"/>
  <c r="G13"/>
  <c r="G12"/>
  <c r="G11"/>
  <c r="E14"/>
  <c r="I10"/>
  <c r="J10"/>
  <c r="J9"/>
  <c r="J8"/>
  <c r="J7"/>
  <c r="J6"/>
  <c r="F54"/>
  <c r="F55"/>
  <c r="F56"/>
  <c r="F57"/>
  <c r="F58"/>
  <c r="F59"/>
  <c r="F60"/>
  <c r="E9"/>
  <c r="E8"/>
  <c r="E7"/>
  <c r="E6"/>
  <c r="H15"/>
  <c r="H12"/>
  <c r="F10"/>
  <c r="F53"/>
  <c r="J53"/>
  <c r="J54"/>
  <c r="J55"/>
  <c r="H53"/>
  <c r="L52"/>
  <c r="K52"/>
  <c r="G52"/>
  <c r="G49"/>
  <c r="E52"/>
  <c r="E49"/>
  <c r="H54"/>
  <c r="E41"/>
  <c r="E30"/>
  <c r="S9"/>
  <c r="U9"/>
  <c r="U8"/>
  <c r="U7"/>
  <c r="U6"/>
  <c r="J42"/>
  <c r="J41"/>
  <c r="I9"/>
  <c r="I8"/>
  <c r="I7"/>
  <c r="I6"/>
  <c r="I41"/>
  <c r="G41"/>
  <c r="G30"/>
  <c r="F14"/>
  <c r="F11"/>
  <c r="F12"/>
  <c r="F13"/>
  <c r="F15"/>
  <c r="F42"/>
  <c r="F41"/>
  <c r="T9"/>
  <c r="T8"/>
  <c r="T7"/>
  <c r="T6"/>
  <c r="S8"/>
  <c r="S7"/>
  <c r="H11"/>
  <c r="M11"/>
  <c r="H13"/>
  <c r="M13"/>
  <c r="H14"/>
  <c r="M14"/>
  <c r="F29"/>
  <c r="H29"/>
  <c r="M29"/>
  <c r="L29"/>
  <c r="J29"/>
  <c r="J28"/>
  <c r="J27"/>
  <c r="U28"/>
  <c r="T28"/>
  <c r="S28"/>
  <c r="F28"/>
  <c r="H28"/>
  <c r="M28"/>
  <c r="L28"/>
  <c r="L27"/>
  <c r="L7"/>
  <c r="K28"/>
  <c r="I28"/>
  <c r="I27"/>
  <c r="G28"/>
  <c r="E28"/>
  <c r="G16"/>
  <c r="G27"/>
  <c r="H50"/>
  <c r="H17"/>
  <c r="H16"/>
  <c r="M16"/>
  <c r="H42"/>
  <c r="H41"/>
  <c r="H36"/>
  <c r="H30"/>
  <c r="H38"/>
  <c r="H37"/>
  <c r="H40"/>
  <c r="H39"/>
  <c r="M39"/>
  <c r="H33"/>
  <c r="H32"/>
  <c r="H35"/>
  <c r="H34"/>
  <c r="H55"/>
  <c r="M55"/>
  <c r="E16"/>
  <c r="F16"/>
  <c r="H57"/>
  <c r="H56"/>
  <c r="M56"/>
  <c r="L49"/>
  <c r="K49"/>
  <c r="L51"/>
  <c r="S71"/>
  <c r="S63"/>
  <c r="S64"/>
  <c r="S65"/>
  <c r="S66"/>
  <c r="S67"/>
  <c r="S68"/>
  <c r="S69"/>
  <c r="S70"/>
  <c r="G36"/>
  <c r="E36"/>
  <c r="G22"/>
  <c r="E22"/>
  <c r="E27"/>
  <c r="F27"/>
  <c r="I16"/>
  <c r="I22"/>
  <c r="I37"/>
  <c r="I39"/>
  <c r="I36"/>
  <c r="I32"/>
  <c r="I34"/>
  <c r="I31"/>
  <c r="I49"/>
  <c r="H71"/>
  <c r="M71"/>
  <c r="J71"/>
  <c r="H24"/>
  <c r="H26"/>
  <c r="H22"/>
  <c r="U52"/>
  <c r="H72"/>
  <c r="H70"/>
  <c r="M70"/>
  <c r="J70"/>
  <c r="H69"/>
  <c r="M69"/>
  <c r="J69"/>
  <c r="H68"/>
  <c r="M68"/>
  <c r="J68"/>
  <c r="H67"/>
  <c r="M67"/>
  <c r="J67"/>
  <c r="H66"/>
  <c r="M66"/>
  <c r="J66"/>
  <c r="H65"/>
  <c r="M65"/>
  <c r="J65"/>
  <c r="H64"/>
  <c r="M64"/>
  <c r="J64"/>
  <c r="H63"/>
  <c r="M63"/>
  <c r="J63"/>
  <c r="H62"/>
  <c r="J62"/>
  <c r="H61"/>
  <c r="J61"/>
  <c r="H60"/>
  <c r="M60"/>
  <c r="J60"/>
  <c r="H59"/>
  <c r="M59"/>
  <c r="J59"/>
  <c r="H58"/>
  <c r="M58"/>
  <c r="J58"/>
  <c r="M57"/>
  <c r="J57"/>
  <c r="J56"/>
  <c r="J52"/>
  <c r="H51"/>
  <c r="M51"/>
  <c r="J51"/>
  <c r="M50"/>
  <c r="J50"/>
  <c r="J49"/>
  <c r="M47"/>
  <c r="M42"/>
  <c r="L41"/>
  <c r="K41"/>
  <c r="F40"/>
  <c r="M40"/>
  <c r="J40"/>
  <c r="J39"/>
  <c r="L39"/>
  <c r="K39"/>
  <c r="F38"/>
  <c r="M38"/>
  <c r="J38"/>
  <c r="J37"/>
  <c r="J36"/>
  <c r="L37"/>
  <c r="L36"/>
  <c r="L30"/>
  <c r="L6"/>
  <c r="K37"/>
  <c r="K36"/>
  <c r="F35"/>
  <c r="M35"/>
  <c r="J35"/>
  <c r="J34"/>
  <c r="L34"/>
  <c r="K34"/>
  <c r="F33"/>
  <c r="M33"/>
  <c r="J33"/>
  <c r="J32"/>
  <c r="J31"/>
  <c r="L32"/>
  <c r="K32"/>
  <c r="K31"/>
  <c r="L31"/>
  <c r="K27"/>
  <c r="F26"/>
  <c r="M26"/>
  <c r="J26"/>
  <c r="J22"/>
  <c r="M25"/>
  <c r="F24"/>
  <c r="M24"/>
  <c r="M23"/>
  <c r="L22"/>
  <c r="K22"/>
  <c r="F17"/>
  <c r="M17"/>
  <c r="J17"/>
  <c r="J16"/>
  <c r="L16"/>
  <c r="K16"/>
  <c r="J15"/>
  <c r="J14"/>
  <c r="J13"/>
  <c r="J11"/>
  <c r="L9"/>
  <c r="K9"/>
  <c r="K8"/>
  <c r="K7"/>
  <c r="L8"/>
  <c r="F22"/>
  <c r="M22"/>
  <c r="F37"/>
  <c r="M37"/>
  <c r="F39"/>
  <c r="M32"/>
  <c r="H31"/>
  <c r="M31"/>
  <c r="M30"/>
  <c r="M53"/>
  <c r="M54"/>
  <c r="M15"/>
  <c r="F9"/>
  <c r="F8"/>
  <c r="F7"/>
  <c r="F6"/>
  <c r="M12"/>
  <c r="J30"/>
  <c r="K30"/>
  <c r="K6"/>
  <c r="I30"/>
  <c r="F34"/>
  <c r="M34"/>
  <c r="H27"/>
  <c r="M27"/>
  <c r="H52"/>
  <c r="H49"/>
  <c r="F61"/>
  <c r="M61"/>
  <c r="F36"/>
  <c r="M36"/>
  <c r="M41"/>
  <c r="F30"/>
  <c r="G10"/>
  <c r="G9"/>
  <c r="G8"/>
  <c r="G7"/>
  <c r="G6"/>
  <c r="H10"/>
  <c r="M10"/>
  <c r="M9"/>
  <c r="M8"/>
  <c r="M7"/>
  <c r="M6"/>
  <c r="H9"/>
  <c r="H8"/>
  <c r="H7"/>
  <c r="H6"/>
  <c r="M62"/>
  <c r="F52"/>
  <c r="F49"/>
  <c r="S52"/>
  <c r="S6"/>
  <c r="S49"/>
  <c r="M52"/>
  <c r="M49"/>
</calcChain>
</file>

<file path=xl/comments1.xml><?xml version="1.0" encoding="utf-8"?>
<comments xmlns="http://schemas.openxmlformats.org/spreadsheetml/2006/main">
  <authors>
    <author>국화표</author>
    <author>CGS</author>
    <author>NAMGU</author>
  </authors>
  <commentList>
    <comment ref="F6" authorId="0">
      <text>
        <r>
          <rPr>
            <b/>
            <sz val="9"/>
            <color indexed="81"/>
            <rFont val="굴림"/>
            <family val="3"/>
            <charset val="129"/>
          </rPr>
          <t>국화표:</t>
        </r>
        <r>
          <rPr>
            <sz val="9"/>
            <color indexed="81"/>
            <rFont val="굴림"/>
            <family val="3"/>
            <charset val="129"/>
          </rPr>
          <t xml:space="preserve">
전월누계와 꼭 확인바람 셀 수식이 전월엑셀과 맞물려 있음</t>
        </r>
      </text>
    </comment>
    <comment ref="G10" authorId="0">
      <text>
        <r>
          <rPr>
            <b/>
            <sz val="9"/>
            <color indexed="81"/>
            <rFont val="굴림"/>
            <family val="3"/>
            <charset val="129"/>
          </rPr>
          <t>국화표:</t>
        </r>
        <r>
          <rPr>
            <sz val="9"/>
            <color indexed="81"/>
            <rFont val="굴림"/>
            <family val="3"/>
            <charset val="129"/>
          </rPr>
          <t xml:space="preserve">
OCR+수입월계표 에서 
수입누계 부분 입력
그리고 일반용에서 환부액 차감.</t>
        </r>
      </text>
    </comment>
    <comment ref="I10" authorId="1">
      <text>
        <r>
          <rPr>
            <b/>
            <sz val="9"/>
            <color indexed="81"/>
            <rFont val="굴림"/>
            <family val="3"/>
            <charset val="129"/>
          </rPr>
          <t>과오납</t>
        </r>
      </text>
    </comment>
    <comment ref="E42" authorId="0">
      <text>
        <r>
          <rPr>
            <b/>
            <sz val="9"/>
            <color indexed="81"/>
            <rFont val="굴림"/>
            <family val="3"/>
            <charset val="129"/>
          </rPr>
          <t>국화표:</t>
        </r>
        <r>
          <rPr>
            <sz val="9"/>
            <color indexed="81"/>
            <rFont val="굴림"/>
            <family val="3"/>
            <charset val="129"/>
          </rPr>
          <t xml:space="preserve">
조회프로그램에서 
조회한결과 문학경기 장  부과처리를 8월달 하수도사용료 보고이후에 했기때문에 248,863,590 9월달에서 본기월분에서  플러스처리함..
432,576,220원(9월부과액)+248,863590원(누락분)
</t>
        </r>
      </text>
    </comment>
    <comment ref="F42" authorId="0">
      <text>
        <r>
          <rPr>
            <b/>
            <sz val="9"/>
            <color indexed="81"/>
            <rFont val="굴림"/>
            <family val="3"/>
            <charset val="129"/>
          </rPr>
          <t>국화표:</t>
        </r>
        <r>
          <rPr>
            <sz val="9"/>
            <color indexed="81"/>
            <rFont val="굴림"/>
            <family val="3"/>
            <charset val="129"/>
          </rPr>
          <t xml:space="preserve">
1~8월 동안 기입되어있던 금액과 조회프로그램에서 부과된금액차이액 계산서에서 강제로 마이너스 처리함
8월달 세입징수액계산서 누계부분에서 조정함</t>
        </r>
      </text>
    </comment>
    <comment ref="G50" authorId="0">
      <text>
        <r>
          <rPr>
            <b/>
            <sz val="9"/>
            <color indexed="81"/>
            <rFont val="굴림"/>
            <family val="3"/>
            <charset val="129"/>
          </rPr>
          <t>국화표:</t>
        </r>
        <r>
          <rPr>
            <sz val="9"/>
            <color indexed="81"/>
            <rFont val="굴림"/>
            <family val="3"/>
            <charset val="129"/>
          </rPr>
          <t xml:space="preserve">
상하수도 조회 중 조건검색 에서 2003년도1월 부터 2003년 12월까지의 부과분에서 금월 수납된 금액</t>
        </r>
      </text>
    </comment>
    <comment ref="G51" authorId="0">
      <text>
        <r>
          <rPr>
            <b/>
            <sz val="9"/>
            <color indexed="81"/>
            <rFont val="굴림"/>
            <family val="3"/>
            <charset val="129"/>
          </rPr>
          <t>국화표:</t>
        </r>
        <r>
          <rPr>
            <sz val="9"/>
            <color indexed="81"/>
            <rFont val="굴림"/>
            <family val="3"/>
            <charset val="129"/>
          </rPr>
          <t xml:space="preserve">
상하수도 조회 조건검색에서 03년도 이전 부과분중에 금월에 수납된 금액</t>
        </r>
      </text>
    </comment>
    <comment ref="G52" authorId="0">
      <text>
        <r>
          <rPr>
            <b/>
            <sz val="9"/>
            <color indexed="81"/>
            <rFont val="굴림"/>
            <family val="3"/>
            <charset val="129"/>
          </rPr>
          <t>국화표:
OCR+수입월계표(원인자+하수도사용료) 중 수입누계부분 입력 이하동문
이항목은 하수도 사용료체납중 수납된 금액임</t>
        </r>
      </text>
    </comment>
    <comment ref="E54" authorId="2">
      <text>
        <r>
          <rPr>
            <b/>
            <sz val="9"/>
            <color indexed="81"/>
            <rFont val="굴림"/>
            <family val="3"/>
            <charset val="129"/>
          </rPr>
          <t>수도사업소 송부자료에 의거 금액수정하였음
-추가징수결정액
2009.06.16</t>
        </r>
      </text>
    </comment>
    <comment ref="F54" authorId="1">
      <text>
        <r>
          <rPr>
            <b/>
            <sz val="9"/>
            <color indexed="81"/>
            <rFont val="굴림"/>
            <family val="3"/>
            <charset val="129"/>
          </rPr>
          <t>수도사업소 송부자료에 의거 금액수정하였음
2009.06.16</t>
        </r>
      </text>
    </comment>
    <comment ref="F56" authorId="0">
      <text>
        <r>
          <rPr>
            <b/>
            <sz val="9"/>
            <color indexed="81"/>
            <rFont val="굴림"/>
            <family val="3"/>
            <charset val="129"/>
          </rPr>
          <t>국화표:</t>
        </r>
        <r>
          <rPr>
            <sz val="9"/>
            <color indexed="81"/>
            <rFont val="굴림"/>
            <family val="3"/>
            <charset val="129"/>
          </rPr>
          <t xml:space="preserve">
년초 넘어옴 금액이
예) 2004년도징수결정액누계금액 -04년12월달수납누계금액=04년초 징수결정액 미수금 본기(월)분에</t>
        </r>
      </text>
    </comment>
    <comment ref="F57" authorId="0">
      <text>
        <r>
          <rPr>
            <b/>
            <sz val="9"/>
            <color indexed="81"/>
            <rFont val="굴림"/>
            <family val="3"/>
            <charset val="129"/>
          </rPr>
          <t>국화표:</t>
        </r>
        <r>
          <rPr>
            <sz val="9"/>
            <color indexed="81"/>
            <rFont val="굴림"/>
            <family val="3"/>
            <charset val="129"/>
          </rPr>
          <t xml:space="preserve">
년초 넘어옴 금액이
예) 2003년도징수결정액미수금누계금액 -03년12월달수납누계금액=04년초 징수결정액 미수금 본기(월)분에</t>
        </r>
      </text>
    </comment>
    <comment ref="F58" authorId="0">
      <text>
        <r>
          <rPr>
            <b/>
            <sz val="9"/>
            <color indexed="81"/>
            <rFont val="굴림"/>
            <family val="3"/>
            <charset val="129"/>
          </rPr>
          <t>국화표:</t>
        </r>
        <r>
          <rPr>
            <sz val="9"/>
            <color indexed="81"/>
            <rFont val="굴림"/>
            <family val="3"/>
            <charset val="129"/>
          </rPr>
          <t xml:space="preserve">
년초 넘어옴 금액이
예) 2003년도징수결정액미수금누계금액 -03년12월달수납누계금액=04년초 징수결정액 미수금 본기(월)분에</t>
        </r>
      </text>
    </comment>
  </commentList>
</comments>
</file>

<file path=xl/sharedStrings.xml><?xml version="1.0" encoding="utf-8"?>
<sst xmlns="http://schemas.openxmlformats.org/spreadsheetml/2006/main" count="204" uniqueCount="90">
  <si>
    <t>세  입  징  수  액  계  산  서</t>
    <phoneticPr fontId="1" type="noConversion"/>
  </si>
  <si>
    <t>징수결정액</t>
    <phoneticPr fontId="1" type="noConversion"/>
  </si>
  <si>
    <t>수납액</t>
    <phoneticPr fontId="1" type="noConversion"/>
  </si>
  <si>
    <t>환부액</t>
    <phoneticPr fontId="1" type="noConversion"/>
  </si>
  <si>
    <t>과오납금</t>
    <phoneticPr fontId="3" type="noConversion"/>
  </si>
  <si>
    <t>611-1  가  정  용</t>
    <phoneticPr fontId="3" type="noConversion"/>
  </si>
  <si>
    <t>611-2  업  무  용</t>
    <phoneticPr fontId="3" type="noConversion"/>
  </si>
  <si>
    <t>611-3  영  업  용</t>
    <phoneticPr fontId="3" type="noConversion"/>
  </si>
  <si>
    <t>본  기</t>
    <phoneticPr fontId="1" type="noConversion"/>
  </si>
  <si>
    <t>소계</t>
    <phoneticPr fontId="3" type="noConversion"/>
  </si>
  <si>
    <t>'90년도 미수금</t>
    <phoneticPr fontId="1" type="noConversion"/>
  </si>
  <si>
    <t>(단위 : 원)</t>
  </si>
  <si>
    <t>전월분 세입징수계산서</t>
  </si>
  <si>
    <t>징 수 결 정 액</t>
  </si>
  <si>
    <t>수    납    액</t>
  </si>
  <si>
    <t>불 납 결 손 액</t>
  </si>
  <si>
    <t xml:space="preserve">    과                목</t>
  </si>
  <si>
    <t>본   기</t>
  </si>
  <si>
    <t>본기(월)까지의</t>
  </si>
  <si>
    <t>본  기</t>
  </si>
  <si>
    <t>본기(월)까지</t>
  </si>
  <si>
    <t>미 수 납 액</t>
  </si>
  <si>
    <t>(월) 분</t>
  </si>
  <si>
    <t>누         계</t>
  </si>
  <si>
    <t>누      계</t>
  </si>
  <si>
    <t xml:space="preserve">    세    입    합    계</t>
  </si>
  <si>
    <t>600 하 수 도 사 업 수 익</t>
  </si>
  <si>
    <t>610 영   업    수   익</t>
  </si>
  <si>
    <t>611 사 용 료  수 입</t>
  </si>
  <si>
    <t>미수납액</t>
  </si>
  <si>
    <t>623 기타영업외수익</t>
  </si>
  <si>
    <t>623-1 기본재산임대수입</t>
  </si>
  <si>
    <t>623-2 불용품매각수입</t>
  </si>
  <si>
    <t>623-3 변상금 및 위약금</t>
  </si>
  <si>
    <t>623-4 잡수익</t>
  </si>
  <si>
    <t>630 특별이익</t>
  </si>
  <si>
    <t>100 자본적수입</t>
  </si>
  <si>
    <t>220 고정부채수입</t>
  </si>
  <si>
    <t>320 자본잉여금수입</t>
  </si>
  <si>
    <t>321 자본잉여금수입</t>
  </si>
  <si>
    <t>322 타회계건설보조금수입</t>
  </si>
  <si>
    <t>이      월     금</t>
  </si>
  <si>
    <t>과 년 도 미 수 금</t>
  </si>
  <si>
    <t>'97년도 미수금</t>
  </si>
  <si>
    <t>'96년도 미수금</t>
  </si>
  <si>
    <t>'95년도 미수금</t>
  </si>
  <si>
    <t>'94년도 미수금</t>
  </si>
  <si>
    <t>'93년도 미수금</t>
  </si>
  <si>
    <t>'92년도 미수금</t>
  </si>
  <si>
    <t>'91년도 미수금</t>
  </si>
  <si>
    <t>환   부   액</t>
  </si>
  <si>
    <t>불납결손액</t>
  </si>
  <si>
    <t>누      계</t>
    <phoneticPr fontId="1" type="noConversion"/>
  </si>
  <si>
    <t>611-01  가  정  용</t>
    <phoneticPr fontId="3" type="noConversion"/>
  </si>
  <si>
    <t>611-02  업  무  용</t>
    <phoneticPr fontId="3" type="noConversion"/>
  </si>
  <si>
    <t>611-03  영  업  용</t>
    <phoneticPr fontId="3" type="noConversion"/>
  </si>
  <si>
    <t>611-04  욕  탕  용</t>
    <phoneticPr fontId="3" type="noConversion"/>
  </si>
  <si>
    <t>611-6  전용공업용</t>
    <phoneticPr fontId="3" type="noConversion"/>
  </si>
  <si>
    <t>613 기타영업수익</t>
    <phoneticPr fontId="1" type="noConversion"/>
  </si>
  <si>
    <t>613-4  잡  수  입</t>
    <phoneticPr fontId="1" type="noConversion"/>
  </si>
  <si>
    <r>
      <t>63</t>
    </r>
    <r>
      <rPr>
        <sz val="11"/>
        <rFont val="돋움"/>
        <family val="3"/>
        <charset val="129"/>
      </rPr>
      <t>1전기손익수정이익</t>
    </r>
    <phoneticPr fontId="3" type="noConversion"/>
  </si>
  <si>
    <r>
      <t>63</t>
    </r>
    <r>
      <rPr>
        <sz val="11"/>
        <rFont val="돋움"/>
        <family val="3"/>
        <charset val="129"/>
      </rPr>
      <t>1</t>
    </r>
    <r>
      <rPr>
        <sz val="12"/>
        <rFont val="바탕체"/>
        <family val="1"/>
        <charset val="129"/>
      </rPr>
      <t>-1전기손익수정이익</t>
    </r>
    <phoneticPr fontId="3" type="noConversion"/>
  </si>
  <si>
    <t>223 지역개발기금</t>
    <phoneticPr fontId="1" type="noConversion"/>
  </si>
  <si>
    <r>
      <t>22</t>
    </r>
    <r>
      <rPr>
        <sz val="11"/>
        <rFont val="돋움"/>
        <family val="3"/>
        <charset val="129"/>
      </rPr>
      <t>3</t>
    </r>
    <r>
      <rPr>
        <sz val="12"/>
        <rFont val="바탕체"/>
        <family val="1"/>
        <charset val="129"/>
      </rPr>
      <t>-1시</t>
    </r>
    <r>
      <rPr>
        <sz val="11"/>
        <rFont val="돋움"/>
        <family val="3"/>
        <charset val="129"/>
      </rPr>
      <t>·도융자금수입</t>
    </r>
    <phoneticPr fontId="3" type="noConversion"/>
  </si>
  <si>
    <t>224 재정자금</t>
    <phoneticPr fontId="1" type="noConversion"/>
  </si>
  <si>
    <t>224-1 차입금</t>
    <phoneticPr fontId="1" type="noConversion"/>
  </si>
  <si>
    <t>322-1 국고보조금</t>
    <phoneticPr fontId="1" type="noConversion"/>
  </si>
  <si>
    <t>323 공사부담금</t>
    <phoneticPr fontId="1" type="noConversion"/>
  </si>
  <si>
    <t>323-3 기타공사부담금</t>
    <phoneticPr fontId="1" type="noConversion"/>
  </si>
  <si>
    <t>611-4  욕  탕  용</t>
    <phoneticPr fontId="3" type="noConversion"/>
  </si>
  <si>
    <t>613-4   잡 수 입</t>
    <phoneticPr fontId="1" type="noConversion"/>
  </si>
  <si>
    <t>223-1 시도융자금수입</t>
    <phoneticPr fontId="1" type="noConversion"/>
  </si>
  <si>
    <t>320 자본잉여금수입</t>
    <phoneticPr fontId="1" type="noConversion"/>
  </si>
  <si>
    <t>323-1 기타공사부담금</t>
    <phoneticPr fontId="1" type="noConversion"/>
  </si>
  <si>
    <t>2014.01월분(남구)</t>
    <phoneticPr fontId="3" type="noConversion"/>
  </si>
  <si>
    <t>2013년원인자부담금</t>
    <phoneticPr fontId="3" type="noConversion"/>
  </si>
  <si>
    <t>2013년이전원인자부담금</t>
    <phoneticPr fontId="3" type="noConversion"/>
  </si>
  <si>
    <t>2013년도 미수금</t>
    <phoneticPr fontId="1" type="noConversion"/>
  </si>
  <si>
    <t>2012년도 미수금</t>
    <phoneticPr fontId="1" type="noConversion"/>
  </si>
  <si>
    <t>2011년도 미수금</t>
    <phoneticPr fontId="3" type="noConversion"/>
  </si>
  <si>
    <t>2010년도 미수금</t>
    <phoneticPr fontId="3" type="noConversion"/>
  </si>
  <si>
    <t>2009년도 미수금</t>
    <phoneticPr fontId="3" type="noConversion"/>
  </si>
  <si>
    <t>2008년도 미수금</t>
    <phoneticPr fontId="3" type="noConversion"/>
  </si>
  <si>
    <t>2007년도 미수금</t>
    <phoneticPr fontId="3" type="noConversion"/>
  </si>
  <si>
    <t>2006년도 미수금</t>
    <phoneticPr fontId="3" type="noConversion"/>
  </si>
  <si>
    <t>2005년도 미수금</t>
    <phoneticPr fontId="3" type="noConversion"/>
  </si>
  <si>
    <t>2004년도 미수금</t>
    <phoneticPr fontId="3" type="noConversion"/>
  </si>
  <si>
    <t>2003년도 미수금</t>
    <phoneticPr fontId="1" type="noConversion"/>
  </si>
  <si>
    <t>2013년원인자부담금 미수금</t>
    <phoneticPr fontId="3" type="noConversion"/>
  </si>
  <si>
    <t>2013년이전원인자부담금 미수금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</si>
</sst>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8"/>
      <name val="바탕"/>
      <family val="1"/>
      <charset val="129"/>
    </font>
    <font>
      <sz val="12"/>
      <color indexed="10"/>
      <name val="바탕체"/>
      <family val="1"/>
      <charset val="129"/>
    </font>
    <font>
      <b/>
      <sz val="12"/>
      <name val="바탕체"/>
      <family val="1"/>
      <charset val="129"/>
    </font>
    <font>
      <b/>
      <sz val="18"/>
      <name val="바탕체"/>
      <family val="1"/>
      <charset val="129"/>
    </font>
    <font>
      <sz val="9"/>
      <color indexed="81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10"/>
      <name val="바탕체"/>
      <family val="1"/>
      <charset val="129"/>
    </font>
    <font>
      <sz val="13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horizontal="centerContinuous"/>
    </xf>
    <xf numFmtId="3" fontId="2" fillId="2" borderId="0" xfId="0" applyNumberFormat="1" applyFont="1" applyFill="1"/>
    <xf numFmtId="3" fontId="2" fillId="2" borderId="1" xfId="0" applyNumberFormat="1" applyFont="1" applyFill="1" applyBorder="1" applyAlignment="1">
      <alignment horizontal="centerContinuous"/>
    </xf>
    <xf numFmtId="3" fontId="2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/>
    <xf numFmtId="3" fontId="2" fillId="3" borderId="2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3" fontId="2" fillId="3" borderId="5" xfId="0" applyNumberFormat="1" applyFont="1" applyFill="1" applyBorder="1" applyAlignment="1">
      <alignment horizontal="centerContinuous" vertical="center"/>
    </xf>
    <xf numFmtId="3" fontId="2" fillId="3" borderId="6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3" fontId="2" fillId="3" borderId="7" xfId="0" applyNumberFormat="1" applyFont="1" applyFill="1" applyBorder="1" applyAlignment="1">
      <alignment vertical="center"/>
    </xf>
    <xf numFmtId="3" fontId="2" fillId="3" borderId="8" xfId="0" applyNumberFormat="1" applyFont="1" applyFill="1" applyBorder="1" applyAlignment="1">
      <alignment vertical="center"/>
    </xf>
    <xf numFmtId="3" fontId="2" fillId="3" borderId="9" xfId="0" applyNumberFormat="1" applyFont="1" applyFill="1" applyBorder="1" applyAlignment="1">
      <alignment vertical="center"/>
    </xf>
    <xf numFmtId="3" fontId="2" fillId="3" borderId="10" xfId="0" applyNumberFormat="1" applyFont="1" applyFill="1" applyBorder="1" applyAlignment="1">
      <alignment horizontal="centerContinuous" vertical="center"/>
    </xf>
    <xf numFmtId="3" fontId="2" fillId="3" borderId="11" xfId="0" applyNumberFormat="1" applyFont="1" applyFill="1" applyBorder="1" applyAlignment="1">
      <alignment horizontal="centerContinuous" vertical="center"/>
    </xf>
    <xf numFmtId="3" fontId="2" fillId="3" borderId="9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3" fontId="2" fillId="2" borderId="8" xfId="0" applyNumberFormat="1" applyFont="1" applyFill="1" applyBorder="1" applyAlignment="1">
      <alignment vertical="center"/>
    </xf>
    <xf numFmtId="3" fontId="2" fillId="2" borderId="9" xfId="0" applyNumberFormat="1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centerContinuous" vertical="center"/>
    </xf>
    <xf numFmtId="3" fontId="2" fillId="2" borderId="11" xfId="0" applyNumberFormat="1" applyFont="1" applyFill="1" applyBorder="1" applyAlignment="1">
      <alignment horizontal="center" vertical="center"/>
    </xf>
    <xf numFmtId="3" fontId="2" fillId="3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3" borderId="13" xfId="0" applyNumberFormat="1" applyFont="1" applyFill="1" applyBorder="1"/>
    <xf numFmtId="3" fontId="2" fillId="3" borderId="14" xfId="0" applyNumberFormat="1" applyFont="1" applyFill="1" applyBorder="1" applyAlignment="1">
      <alignment horizontal="centerContinuous" vertical="center"/>
    </xf>
    <xf numFmtId="3" fontId="2" fillId="3" borderId="15" xfId="0" applyNumberFormat="1" applyFont="1" applyFill="1" applyBorder="1" applyAlignment="1">
      <alignment horizontal="centerContinuous" vertical="center"/>
    </xf>
    <xf numFmtId="3" fontId="2" fillId="3" borderId="16" xfId="0" applyNumberFormat="1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vertical="center"/>
    </xf>
    <xf numFmtId="3" fontId="2" fillId="2" borderId="13" xfId="0" applyNumberFormat="1" applyFont="1" applyFill="1" applyBorder="1"/>
    <xf numFmtId="3" fontId="2" fillId="2" borderId="15" xfId="0" applyNumberFormat="1" applyFont="1" applyFill="1" applyBorder="1" applyAlignment="1">
      <alignment horizontal="centerContinuous" vertical="center"/>
    </xf>
    <xf numFmtId="3" fontId="2" fillId="2" borderId="15" xfId="0" applyNumberFormat="1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vertical="center"/>
    </xf>
    <xf numFmtId="3" fontId="2" fillId="2" borderId="18" xfId="0" applyNumberFormat="1" applyFont="1" applyFill="1" applyBorder="1" applyAlignment="1">
      <alignment vertical="center"/>
    </xf>
    <xf numFmtId="3" fontId="2" fillId="2" borderId="19" xfId="0" applyNumberFormat="1" applyFont="1" applyFill="1" applyBorder="1" applyAlignment="1">
      <alignment vertical="center"/>
    </xf>
    <xf numFmtId="3" fontId="2" fillId="3" borderId="17" xfId="0" applyNumberFormat="1" applyFont="1" applyFill="1" applyBorder="1" applyAlignment="1">
      <alignment vertical="center"/>
    </xf>
    <xf numFmtId="3" fontId="2" fillId="3" borderId="18" xfId="0" applyNumberFormat="1" applyFont="1" applyFill="1" applyBorder="1" applyAlignment="1">
      <alignment vertical="center"/>
    </xf>
    <xf numFmtId="3" fontId="2" fillId="3" borderId="19" xfId="0" applyNumberFormat="1" applyFont="1" applyFill="1" applyBorder="1" applyAlignment="1">
      <alignment vertical="center"/>
    </xf>
    <xf numFmtId="3" fontId="2" fillId="3" borderId="20" xfId="0" applyNumberFormat="1" applyFont="1" applyFill="1" applyBorder="1" applyAlignment="1">
      <alignment vertical="center"/>
    </xf>
    <xf numFmtId="3" fontId="2" fillId="2" borderId="20" xfId="0" applyNumberFormat="1" applyFont="1" applyFill="1" applyBorder="1" applyAlignment="1">
      <alignment vertical="center"/>
    </xf>
    <xf numFmtId="3" fontId="2" fillId="3" borderId="21" xfId="0" applyNumberFormat="1" applyFont="1" applyFill="1" applyBorder="1" applyAlignment="1">
      <alignment vertical="center"/>
    </xf>
    <xf numFmtId="3" fontId="2" fillId="2" borderId="21" xfId="0" applyNumberFormat="1" applyFont="1" applyFill="1" applyBorder="1" applyAlignment="1">
      <alignment vertical="center"/>
    </xf>
    <xf numFmtId="3" fontId="2" fillId="3" borderId="22" xfId="0" applyNumberFormat="1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3" fontId="2" fillId="3" borderId="23" xfId="0" applyNumberFormat="1" applyFont="1" applyFill="1" applyBorder="1" applyAlignment="1">
      <alignment vertical="center"/>
    </xf>
    <xf numFmtId="3" fontId="2" fillId="2" borderId="24" xfId="0" applyNumberFormat="1" applyFont="1" applyFill="1" applyBorder="1" applyAlignment="1">
      <alignment vertical="center"/>
    </xf>
    <xf numFmtId="3" fontId="2" fillId="3" borderId="24" xfId="0" applyNumberFormat="1" applyFont="1" applyFill="1" applyBorder="1" applyAlignment="1">
      <alignment vertical="center"/>
    </xf>
    <xf numFmtId="3" fontId="2" fillId="2" borderId="22" xfId="0" applyNumberFormat="1" applyFont="1" applyFill="1" applyBorder="1" applyAlignment="1">
      <alignment vertical="center"/>
    </xf>
    <xf numFmtId="3" fontId="2" fillId="2" borderId="15" xfId="0" applyNumberFormat="1" applyFont="1" applyFill="1" applyBorder="1" applyAlignment="1">
      <alignment vertical="center"/>
    </xf>
    <xf numFmtId="3" fontId="2" fillId="2" borderId="23" xfId="0" applyNumberFormat="1" applyFont="1" applyFill="1" applyBorder="1" applyAlignment="1">
      <alignment vertical="center"/>
    </xf>
    <xf numFmtId="3" fontId="2" fillId="3" borderId="20" xfId="0" applyNumberFormat="1" applyFont="1" applyFill="1" applyBorder="1" applyAlignment="1">
      <alignment horizontal="centerContinuous" vertical="center"/>
    </xf>
    <xf numFmtId="3" fontId="2" fillId="3" borderId="21" xfId="0" applyNumberFormat="1" applyFont="1" applyFill="1" applyBorder="1" applyAlignment="1">
      <alignment horizontal="centerContinuous" vertical="center"/>
    </xf>
    <xf numFmtId="3" fontId="2" fillId="3" borderId="18" xfId="0" applyNumberFormat="1" applyFont="1" applyFill="1" applyBorder="1" applyAlignment="1">
      <alignment horizontal="centerContinuous" vertical="center"/>
    </xf>
    <xf numFmtId="3" fontId="2" fillId="3" borderId="19" xfId="0" applyNumberFormat="1" applyFont="1" applyFill="1" applyBorder="1" applyAlignment="1">
      <alignment horizontal="centerContinuous" vertical="center"/>
    </xf>
    <xf numFmtId="3" fontId="2" fillId="2" borderId="20" xfId="0" applyNumberFormat="1" applyFont="1" applyFill="1" applyBorder="1" applyAlignment="1">
      <alignment horizontal="centerContinuous" vertical="center"/>
    </xf>
    <xf numFmtId="3" fontId="2" fillId="2" borderId="21" xfId="0" applyNumberFormat="1" applyFont="1" applyFill="1" applyBorder="1" applyAlignment="1">
      <alignment horizontal="centerContinuous" vertical="center"/>
    </xf>
    <xf numFmtId="3" fontId="2" fillId="2" borderId="18" xfId="0" applyNumberFormat="1" applyFont="1" applyFill="1" applyBorder="1" applyAlignment="1">
      <alignment horizontal="centerContinuous" vertical="center"/>
    </xf>
    <xf numFmtId="3" fontId="2" fillId="2" borderId="19" xfId="0" applyNumberFormat="1" applyFont="1" applyFill="1" applyBorder="1" applyAlignment="1">
      <alignment horizontal="centerContinuous" vertical="center"/>
    </xf>
    <xf numFmtId="3" fontId="2" fillId="3" borderId="25" xfId="0" applyNumberFormat="1" applyFont="1" applyFill="1" applyBorder="1" applyAlignment="1">
      <alignment vertical="center"/>
    </xf>
    <xf numFmtId="3" fontId="2" fillId="3" borderId="26" xfId="0" applyNumberFormat="1" applyFont="1" applyFill="1" applyBorder="1" applyAlignment="1">
      <alignment vertical="center"/>
    </xf>
    <xf numFmtId="3" fontId="2" fillId="3" borderId="0" xfId="0" applyNumberFormat="1" applyFont="1" applyFill="1" applyBorder="1" applyAlignment="1">
      <alignment vertical="center"/>
    </xf>
    <xf numFmtId="3" fontId="2" fillId="3" borderId="27" xfId="0" applyNumberFormat="1" applyFont="1" applyFill="1" applyBorder="1" applyAlignment="1">
      <alignment vertical="center"/>
    </xf>
    <xf numFmtId="3" fontId="2" fillId="2" borderId="25" xfId="0" applyNumberFormat="1" applyFont="1" applyFill="1" applyBorder="1" applyAlignment="1">
      <alignment vertical="center"/>
    </xf>
    <xf numFmtId="3" fontId="2" fillId="2" borderId="26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2" fillId="2" borderId="27" xfId="0" applyNumberFormat="1" applyFont="1" applyFill="1" applyBorder="1" applyAlignment="1">
      <alignment vertical="center"/>
    </xf>
    <xf numFmtId="3" fontId="2" fillId="3" borderId="17" xfId="0" applyNumberFormat="1" applyFont="1" applyFill="1" applyBorder="1" applyAlignment="1">
      <alignment horizontal="centerContinuous" vertical="center"/>
    </xf>
    <xf numFmtId="3" fontId="2" fillId="2" borderId="17" xfId="0" applyNumberFormat="1" applyFont="1" applyFill="1" applyBorder="1" applyAlignment="1">
      <alignment horizontal="centerContinuous" vertical="center"/>
    </xf>
    <xf numFmtId="3" fontId="2" fillId="3" borderId="18" xfId="0" applyNumberFormat="1" applyFont="1" applyFill="1" applyBorder="1" applyAlignment="1">
      <alignment horizontal="right" vertical="center"/>
    </xf>
    <xf numFmtId="3" fontId="2" fillId="3" borderId="18" xfId="0" quotePrefix="1" applyNumberFormat="1" applyFont="1" applyFill="1" applyBorder="1" applyAlignment="1">
      <alignment horizontal="centerContinuous" vertical="center"/>
    </xf>
    <xf numFmtId="3" fontId="2" fillId="3" borderId="28" xfId="0" applyNumberFormat="1" applyFont="1" applyFill="1" applyBorder="1" applyAlignment="1">
      <alignment vertical="center"/>
    </xf>
    <xf numFmtId="3" fontId="2" fillId="3" borderId="29" xfId="0" applyNumberFormat="1" applyFont="1" applyFill="1" applyBorder="1" applyAlignment="1">
      <alignment vertical="center"/>
    </xf>
    <xf numFmtId="3" fontId="2" fillId="2" borderId="30" xfId="0" applyNumberFormat="1" applyFont="1" applyFill="1" applyBorder="1" applyAlignment="1">
      <alignment vertical="center"/>
    </xf>
    <xf numFmtId="3" fontId="2" fillId="2" borderId="29" xfId="0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horizontal="center"/>
    </xf>
    <xf numFmtId="3" fontId="4" fillId="3" borderId="18" xfId="0" applyNumberFormat="1" applyFont="1" applyFill="1" applyBorder="1" applyAlignment="1">
      <alignment vertical="center"/>
    </xf>
    <xf numFmtId="3" fontId="6" fillId="2" borderId="0" xfId="0" applyNumberFormat="1" applyFont="1" applyFill="1" applyAlignment="1">
      <alignment horizontal="centerContinuous"/>
    </xf>
    <xf numFmtId="3" fontId="2" fillId="0" borderId="24" xfId="0" applyNumberFormat="1" applyFont="1" applyFill="1" applyBorder="1" applyAlignment="1">
      <alignment vertical="center"/>
    </xf>
    <xf numFmtId="3" fontId="4" fillId="3" borderId="17" xfId="0" applyNumberFormat="1" applyFont="1" applyFill="1" applyBorder="1" applyAlignment="1">
      <alignment vertical="center"/>
    </xf>
    <xf numFmtId="3" fontId="4" fillId="3" borderId="19" xfId="0" applyNumberFormat="1" applyFont="1" applyFill="1" applyBorder="1" applyAlignment="1">
      <alignment vertical="center"/>
    </xf>
    <xf numFmtId="3" fontId="2" fillId="0" borderId="18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center" vertical="center"/>
    </xf>
    <xf numFmtId="3" fontId="2" fillId="2" borderId="31" xfId="0" applyNumberFormat="1" applyFont="1" applyFill="1" applyBorder="1" applyAlignment="1">
      <alignment horizontal="center" vertical="center"/>
    </xf>
    <xf numFmtId="3" fontId="2" fillId="2" borderId="20" xfId="0" applyNumberFormat="1" applyFont="1" applyFill="1" applyBorder="1" applyAlignment="1">
      <alignment horizontal="center" vertical="center"/>
    </xf>
    <xf numFmtId="3" fontId="4" fillId="3" borderId="18" xfId="0" applyNumberFormat="1" applyFont="1" applyFill="1" applyBorder="1" applyAlignment="1">
      <alignment horizontal="right" vertical="center"/>
    </xf>
    <xf numFmtId="41" fontId="2" fillId="3" borderId="20" xfId="0" applyNumberFormat="1" applyFont="1" applyFill="1" applyBorder="1" applyAlignment="1">
      <alignment vertical="center"/>
    </xf>
    <xf numFmtId="41" fontId="2" fillId="3" borderId="21" xfId="0" applyNumberFormat="1" applyFont="1" applyFill="1" applyBorder="1" applyAlignment="1">
      <alignment vertical="center"/>
    </xf>
    <xf numFmtId="41" fontId="10" fillId="3" borderId="18" xfId="0" applyNumberFormat="1" applyFont="1" applyFill="1" applyBorder="1" applyAlignment="1">
      <alignment vertical="center"/>
    </xf>
    <xf numFmtId="41" fontId="10" fillId="3" borderId="19" xfId="0" applyNumberFormat="1" applyFont="1" applyFill="1" applyBorder="1" applyAlignment="1">
      <alignment vertical="center"/>
    </xf>
    <xf numFmtId="41" fontId="10" fillId="2" borderId="0" xfId="0" applyNumberFormat="1" applyFont="1" applyFill="1"/>
    <xf numFmtId="41" fontId="2" fillId="3" borderId="18" xfId="0" applyNumberFormat="1" applyFont="1" applyFill="1" applyBorder="1" applyAlignment="1">
      <alignment vertical="center"/>
    </xf>
    <xf numFmtId="41" fontId="2" fillId="3" borderId="19" xfId="0" applyNumberFormat="1" applyFont="1" applyFill="1" applyBorder="1" applyAlignment="1">
      <alignment vertical="center"/>
    </xf>
    <xf numFmtId="41" fontId="10" fillId="2" borderId="18" xfId="0" applyNumberFormat="1" applyFont="1" applyFill="1" applyBorder="1" applyAlignment="1">
      <alignment vertical="center"/>
    </xf>
    <xf numFmtId="41" fontId="10" fillId="0" borderId="18" xfId="0" applyNumberFormat="1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vertical="center"/>
    </xf>
    <xf numFmtId="3" fontId="2" fillId="2" borderId="32" xfId="0" applyNumberFormat="1" applyFont="1" applyFill="1" applyBorder="1" applyAlignment="1">
      <alignment vertical="center"/>
    </xf>
    <xf numFmtId="41" fontId="10" fillId="2" borderId="17" xfId="0" applyNumberFormat="1" applyFont="1" applyFill="1" applyBorder="1" applyAlignment="1">
      <alignment vertical="center"/>
    </xf>
    <xf numFmtId="41" fontId="10" fillId="2" borderId="8" xfId="0" applyNumberFormat="1" applyFont="1" applyFill="1" applyBorder="1" applyAlignment="1">
      <alignment vertical="center"/>
    </xf>
    <xf numFmtId="3" fontId="2" fillId="3" borderId="33" xfId="0" quotePrefix="1" applyNumberFormat="1" applyFont="1" applyFill="1" applyBorder="1" applyAlignment="1">
      <alignment horizontal="center" vertical="center"/>
    </xf>
    <xf numFmtId="3" fontId="2" fillId="3" borderId="29" xfId="0" quotePrefix="1" applyNumberFormat="1" applyFont="1" applyFill="1" applyBorder="1" applyAlignment="1">
      <alignment horizontal="center" vertical="center"/>
    </xf>
    <xf numFmtId="3" fontId="2" fillId="3" borderId="27" xfId="0" quotePrefix="1" applyNumberFormat="1" applyFont="1" applyFill="1" applyBorder="1" applyAlignment="1">
      <alignment horizontal="center" vertical="center"/>
    </xf>
    <xf numFmtId="3" fontId="2" fillId="3" borderId="33" xfId="0" applyNumberFormat="1" applyFont="1" applyFill="1" applyBorder="1" applyAlignment="1">
      <alignment horizontal="center" vertical="center"/>
    </xf>
    <xf numFmtId="3" fontId="2" fillId="3" borderId="29" xfId="0" applyNumberFormat="1" applyFont="1" applyFill="1" applyBorder="1" applyAlignment="1">
      <alignment horizontal="center" vertical="center"/>
    </xf>
    <xf numFmtId="3" fontId="2" fillId="3" borderId="27" xfId="0" applyNumberFormat="1" applyFont="1" applyFill="1" applyBorder="1" applyAlignment="1">
      <alignment horizontal="center" vertical="center"/>
    </xf>
    <xf numFmtId="3" fontId="9" fillId="3" borderId="33" xfId="0" applyNumberFormat="1" applyFont="1" applyFill="1" applyBorder="1" applyAlignment="1">
      <alignment horizontal="center" vertical="center"/>
    </xf>
    <xf numFmtId="3" fontId="9" fillId="3" borderId="29" xfId="0" applyNumberFormat="1" applyFont="1" applyFill="1" applyBorder="1" applyAlignment="1">
      <alignment horizontal="center" vertical="center"/>
    </xf>
    <xf numFmtId="3" fontId="9" fillId="3" borderId="27" xfId="0" applyNumberFormat="1" applyFont="1" applyFill="1" applyBorder="1" applyAlignment="1">
      <alignment horizontal="center" vertical="center"/>
    </xf>
    <xf numFmtId="41" fontId="2" fillId="3" borderId="33" xfId="0" applyNumberFormat="1" applyFont="1" applyFill="1" applyBorder="1" applyAlignment="1">
      <alignment horizontal="left" vertical="center"/>
    </xf>
    <xf numFmtId="41" fontId="2" fillId="3" borderId="27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amgu.incheon.kr/upfiles/board_121/1.&#54616;&#49688;&#46020;%20&#49688;&#45225;&#51068;&#44228;(1&#50900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amgu.incheon.kr/upfiles/board_121/4.&#49688;&#51077;&#50900;&#44228;&#54364;(1&#50900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amgu.incheon.kr/upfiles/board_121/5.1&#50900;&#54616;&#49688;&#46020;&#49324;&#50857;&#47308;&#51333;&#54633;&#51312;&#51221;&#51665;&#44228;&#5436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amgu.incheon.kr/upfiles/board_121/2.&#51312;&#51221;&#48372;&#44256;&#51665;&#44228;14&#45380;-1&#509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수고지분8"/>
    </sheetNames>
    <sheetDataSet>
      <sheetData sheetId="0">
        <row r="22">
          <cell r="M22">
            <v>372000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입월계표"/>
      <sheetName val="sheet2"/>
      <sheetName val="sheet3"/>
      <sheetName val="4.수입월계표(1월)"/>
    </sheetNames>
    <sheetDataSet>
      <sheetData sheetId="0">
        <row r="125">
          <cell r="I125">
            <v>454645490</v>
          </cell>
        </row>
        <row r="126">
          <cell r="I126">
            <v>115566190</v>
          </cell>
        </row>
        <row r="127">
          <cell r="I127">
            <v>418687700</v>
          </cell>
        </row>
        <row r="128">
          <cell r="I128">
            <v>55806540</v>
          </cell>
        </row>
        <row r="130">
          <cell r="I130">
            <v>135283730</v>
          </cell>
        </row>
      </sheetData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703"/>
      <sheetName val="5.1월하수도사용료종합조정집계표"/>
    </sheetNames>
    <sheetDataSet>
      <sheetData sheetId="0">
        <row r="7">
          <cell r="M7">
            <v>498975640</v>
          </cell>
        </row>
        <row r="8">
          <cell r="M8">
            <v>118475650</v>
          </cell>
        </row>
        <row r="9">
          <cell r="M9">
            <v>462815720</v>
          </cell>
        </row>
        <row r="10">
          <cell r="M10">
            <v>62118100</v>
          </cell>
        </row>
        <row r="12">
          <cell r="M12">
            <v>123933720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4월"/>
      <sheetName val="5월"/>
      <sheetName val="6월"/>
      <sheetName val="7월"/>
      <sheetName val="1월"/>
      <sheetName val="Sheet2"/>
      <sheetName val="Sheet3"/>
      <sheetName val="2.조정보고집계14년-1월"/>
    </sheetNames>
    <sheetDataSet>
      <sheetData sheetId="0"/>
      <sheetData sheetId="1"/>
      <sheetData sheetId="2"/>
      <sheetData sheetId="3"/>
      <sheetData sheetId="4">
        <row r="26">
          <cell r="C26">
            <v>0</v>
          </cell>
          <cell r="H26">
            <v>0</v>
          </cell>
        </row>
      </sheetData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R73"/>
  <sheetViews>
    <sheetView tabSelected="1" view="pageBreakPreview" zoomScale="80" zoomScaleNormal="70" zoomScaleSheetLayoutView="80" workbookViewId="0">
      <selection activeCell="G64" sqref="G64"/>
    </sheetView>
  </sheetViews>
  <sheetFormatPr defaultRowHeight="14.25"/>
  <cols>
    <col min="1" max="2" width="2.21875" style="4" customWidth="1"/>
    <col min="3" max="3" width="2" style="4" customWidth="1"/>
    <col min="4" max="4" width="20.5546875" style="4" customWidth="1"/>
    <col min="5" max="5" width="16.6640625" style="4" customWidth="1"/>
    <col min="6" max="6" width="15.109375" style="4" customWidth="1"/>
    <col min="7" max="7" width="16.21875" style="4" customWidth="1"/>
    <col min="8" max="8" width="15.33203125" style="4" customWidth="1"/>
    <col min="9" max="9" width="12.5546875" style="4" customWidth="1"/>
    <col min="10" max="10" width="13.88671875" style="4" customWidth="1"/>
    <col min="11" max="11" width="11.77734375" style="4" bestFit="1" customWidth="1"/>
    <col min="12" max="12" width="11.5546875" style="4" customWidth="1"/>
    <col min="13" max="13" width="19.33203125" style="4" customWidth="1"/>
    <col min="14" max="14" width="3.21875" style="4" customWidth="1"/>
    <col min="15" max="17" width="1.88671875" style="4" customWidth="1"/>
    <col min="18" max="18" width="20.21875" style="4" customWidth="1"/>
    <col min="19" max="20" width="19.33203125" style="4" customWidth="1"/>
    <col min="21" max="22" width="16" style="4" customWidth="1"/>
    <col min="23" max="26" width="15.5546875" style="4" customWidth="1"/>
    <col min="27" max="28" width="16" style="4" customWidth="1"/>
    <col min="29" max="29" width="17.88671875" style="4" customWidth="1"/>
    <col min="30" max="30" width="13.21875" style="4" customWidth="1"/>
    <col min="31" max="31" width="14.88671875" style="4" customWidth="1"/>
    <col min="32" max="32" width="9.33203125" style="4" customWidth="1"/>
    <col min="33" max="33" width="14.6640625" style="4" customWidth="1"/>
    <col min="34" max="34" width="9.5546875" style="4" customWidth="1"/>
    <col min="35" max="35" width="12.6640625" style="4" customWidth="1"/>
    <col min="36" max="36" width="13.5546875" style="4" customWidth="1"/>
    <col min="37" max="16384" width="8.88671875" style="4"/>
  </cols>
  <sheetData>
    <row r="1" spans="1:96" ht="36.75" customHeight="1">
      <c r="A1" s="8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96" ht="36.75" customHeight="1">
      <c r="A2" s="1" t="s">
        <v>74</v>
      </c>
      <c r="B2" s="1"/>
      <c r="C2" s="1"/>
      <c r="D2" s="5"/>
      <c r="E2" s="5"/>
      <c r="F2" s="5"/>
      <c r="G2" s="5"/>
      <c r="H2" s="5"/>
      <c r="I2" s="5"/>
      <c r="J2" s="5"/>
      <c r="K2" s="5"/>
      <c r="L2" s="5"/>
      <c r="M2" s="6" t="s">
        <v>11</v>
      </c>
      <c r="N2" s="7"/>
      <c r="O2" s="7" t="s">
        <v>12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</row>
    <row r="3" spans="1:96" ht="32.25" customHeight="1">
      <c r="A3" s="8"/>
      <c r="B3" s="9"/>
      <c r="C3" s="9"/>
      <c r="D3" s="10"/>
      <c r="E3" s="11" t="s">
        <v>13</v>
      </c>
      <c r="F3" s="11"/>
      <c r="G3" s="11" t="s">
        <v>14</v>
      </c>
      <c r="H3" s="11"/>
      <c r="I3" s="11" t="s">
        <v>50</v>
      </c>
      <c r="J3" s="11"/>
      <c r="K3" s="11" t="s">
        <v>15</v>
      </c>
      <c r="L3" s="11"/>
      <c r="M3" s="12"/>
      <c r="N3" s="7"/>
      <c r="O3" s="13"/>
      <c r="P3" s="14"/>
      <c r="Q3" s="14"/>
      <c r="R3" s="15"/>
      <c r="S3" s="88" t="s">
        <v>1</v>
      </c>
      <c r="T3" s="87" t="s">
        <v>2</v>
      </c>
      <c r="U3" s="87" t="s">
        <v>3</v>
      </c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96" s="22" customFormat="1" ht="20.45" customHeight="1">
      <c r="A4" s="16" t="s">
        <v>16</v>
      </c>
      <c r="B4" s="17"/>
      <c r="C4" s="17"/>
      <c r="D4" s="18"/>
      <c r="E4" s="19" t="s">
        <v>17</v>
      </c>
      <c r="F4" s="20" t="s">
        <v>18</v>
      </c>
      <c r="G4" s="20" t="s">
        <v>19</v>
      </c>
      <c r="H4" s="20" t="s">
        <v>18</v>
      </c>
      <c r="I4" s="20" t="s">
        <v>19</v>
      </c>
      <c r="J4" s="20" t="s">
        <v>20</v>
      </c>
      <c r="K4" s="20" t="s">
        <v>19</v>
      </c>
      <c r="L4" s="20" t="s">
        <v>20</v>
      </c>
      <c r="M4" s="21" t="s">
        <v>21</v>
      </c>
      <c r="O4" s="23" t="s">
        <v>16</v>
      </c>
      <c r="P4" s="24"/>
      <c r="Q4" s="24"/>
      <c r="R4" s="25"/>
      <c r="S4" s="26" t="s">
        <v>18</v>
      </c>
      <c r="T4" s="27" t="s">
        <v>18</v>
      </c>
      <c r="U4" s="26" t="s">
        <v>4</v>
      </c>
    </row>
    <row r="5" spans="1:96" s="22" customFormat="1" ht="32.25" customHeight="1">
      <c r="A5" s="28"/>
      <c r="B5" s="29"/>
      <c r="C5" s="29"/>
      <c r="D5" s="30"/>
      <c r="E5" s="31" t="s">
        <v>22</v>
      </c>
      <c r="F5" s="32" t="s">
        <v>23</v>
      </c>
      <c r="G5" s="32" t="s">
        <v>22</v>
      </c>
      <c r="H5" s="32" t="s">
        <v>23</v>
      </c>
      <c r="I5" s="32" t="s">
        <v>22</v>
      </c>
      <c r="J5" s="32" t="s">
        <v>24</v>
      </c>
      <c r="K5" s="32" t="s">
        <v>22</v>
      </c>
      <c r="L5" s="32" t="s">
        <v>24</v>
      </c>
      <c r="M5" s="33"/>
      <c r="O5" s="34"/>
      <c r="P5" s="2"/>
      <c r="Q5" s="2"/>
      <c r="R5" s="35"/>
      <c r="S5" s="36" t="s">
        <v>23</v>
      </c>
      <c r="T5" s="37" t="s">
        <v>23</v>
      </c>
      <c r="U5" s="36" t="s">
        <v>52</v>
      </c>
    </row>
    <row r="6" spans="1:96" s="22" customFormat="1" ht="50.25" customHeight="1">
      <c r="A6" s="84" t="s">
        <v>25</v>
      </c>
      <c r="B6" s="81"/>
      <c r="C6" s="81"/>
      <c r="D6" s="85"/>
      <c r="E6" s="81">
        <f>SUM(E7+E30+E49)</f>
        <v>3029748420</v>
      </c>
      <c r="F6" s="81">
        <f>SUM(F7+F30+F47+F49)</f>
        <v>3029748420</v>
      </c>
      <c r="G6" s="90">
        <f>SUM(G7+G30+G47+G49)</f>
        <v>1550982320</v>
      </c>
      <c r="H6" s="81">
        <f>SUM(H7+H30+H47+H49)</f>
        <v>1550982320</v>
      </c>
      <c r="I6" s="81">
        <f>SUM(I7+I30+I47+I49)</f>
        <v>372000</v>
      </c>
      <c r="J6" s="81">
        <f>SUM(J7+J30+J47+J49)</f>
        <v>372000</v>
      </c>
      <c r="K6" s="81">
        <f>K49+K47+K30+K7</f>
        <v>0</v>
      </c>
      <c r="L6" s="81">
        <f>L49+L47+L30+L7</f>
        <v>0</v>
      </c>
      <c r="M6" s="85">
        <f>M7+M30+M49</f>
        <v>1478766100</v>
      </c>
      <c r="O6" s="38" t="s">
        <v>25</v>
      </c>
      <c r="P6" s="39"/>
      <c r="Q6" s="39"/>
      <c r="R6" s="40"/>
      <c r="S6" s="39">
        <f>SUM(S7,S30,S50,S51,S52)</f>
        <v>0</v>
      </c>
      <c r="T6" s="39">
        <f>SUM(T7,T30,T50,T52)</f>
        <v>0</v>
      </c>
      <c r="U6" s="39">
        <f>U7+U42</f>
        <v>0</v>
      </c>
    </row>
    <row r="7" spans="1:96" s="22" customFormat="1" ht="38.25" customHeight="1">
      <c r="A7" s="41" t="s">
        <v>26</v>
      </c>
      <c r="B7" s="42"/>
      <c r="C7" s="42"/>
      <c r="D7" s="43"/>
      <c r="E7" s="42">
        <f>SUM(E8+E27)</f>
        <v>1266318830</v>
      </c>
      <c r="F7" s="42">
        <f>SUM(F8+F27)</f>
        <v>1266318830</v>
      </c>
      <c r="G7" s="42">
        <f>SUM(G8+G27)</f>
        <v>1179617650</v>
      </c>
      <c r="H7" s="42">
        <f>SUM(H8+H27)</f>
        <v>1179617650</v>
      </c>
      <c r="I7" s="42">
        <f>I27+I8</f>
        <v>372000</v>
      </c>
      <c r="J7" s="42">
        <f>J27+J8</f>
        <v>372000</v>
      </c>
      <c r="K7" s="42">
        <f>K27+K8</f>
        <v>0</v>
      </c>
      <c r="L7" s="42">
        <f>L27+L8</f>
        <v>0</v>
      </c>
      <c r="M7" s="43">
        <f>M8+M27</f>
        <v>86701180</v>
      </c>
      <c r="O7" s="38" t="s">
        <v>26</v>
      </c>
      <c r="P7" s="39"/>
      <c r="Q7" s="39"/>
      <c r="R7" s="40"/>
      <c r="S7" s="39">
        <f t="shared" ref="S7:U8" si="0">S8</f>
        <v>0</v>
      </c>
      <c r="T7" s="39">
        <f t="shared" si="0"/>
        <v>0</v>
      </c>
      <c r="U7" s="39">
        <f t="shared" si="0"/>
        <v>0</v>
      </c>
    </row>
    <row r="8" spans="1:96" s="22" customFormat="1" ht="38.25" customHeight="1">
      <c r="A8" s="44"/>
      <c r="B8" s="42" t="s">
        <v>27</v>
      </c>
      <c r="C8" s="42"/>
      <c r="D8" s="43"/>
      <c r="E8" s="42">
        <f>SUM(E9+E16)</f>
        <v>1266318830</v>
      </c>
      <c r="F8" s="42">
        <f>SUM(F9+F16)</f>
        <v>1266318830</v>
      </c>
      <c r="G8" s="42">
        <f>SUM(G9+G16)</f>
        <v>1179617650</v>
      </c>
      <c r="H8" s="42">
        <f t="shared" ref="H8:M8" si="1">H9+H16</f>
        <v>1179617650</v>
      </c>
      <c r="I8" s="42">
        <f t="shared" si="1"/>
        <v>372000</v>
      </c>
      <c r="J8" s="42">
        <f t="shared" si="1"/>
        <v>372000</v>
      </c>
      <c r="K8" s="42">
        <f t="shared" si="1"/>
        <v>0</v>
      </c>
      <c r="L8" s="42">
        <f t="shared" si="1"/>
        <v>0</v>
      </c>
      <c r="M8" s="43">
        <f t="shared" si="1"/>
        <v>86701180</v>
      </c>
      <c r="O8" s="45"/>
      <c r="P8" s="39" t="s">
        <v>27</v>
      </c>
      <c r="Q8" s="39"/>
      <c r="R8" s="40"/>
      <c r="S8" s="39">
        <f t="shared" si="0"/>
        <v>0</v>
      </c>
      <c r="T8" s="39">
        <f t="shared" si="0"/>
        <v>0</v>
      </c>
      <c r="U8" s="39">
        <f t="shared" si="0"/>
        <v>0</v>
      </c>
    </row>
    <row r="9" spans="1:96" s="22" customFormat="1" ht="38.25" customHeight="1">
      <c r="A9" s="44"/>
      <c r="B9" s="46"/>
      <c r="C9" s="42" t="s">
        <v>28</v>
      </c>
      <c r="D9" s="43"/>
      <c r="E9" s="42">
        <f>SUM(E10:E15)</f>
        <v>1266318830</v>
      </c>
      <c r="F9" s="42">
        <f>SUM(F10:F15)</f>
        <v>1266318830</v>
      </c>
      <c r="G9" s="42">
        <f t="shared" ref="G9:L9" si="2">SUM(G10:G15)</f>
        <v>1179617650</v>
      </c>
      <c r="H9" s="42">
        <f t="shared" si="2"/>
        <v>1179617650</v>
      </c>
      <c r="I9" s="42">
        <f t="shared" si="2"/>
        <v>372000</v>
      </c>
      <c r="J9" s="42">
        <f t="shared" si="2"/>
        <v>372000</v>
      </c>
      <c r="K9" s="42">
        <f t="shared" si="2"/>
        <v>0</v>
      </c>
      <c r="L9" s="42">
        <f t="shared" si="2"/>
        <v>0</v>
      </c>
      <c r="M9" s="43">
        <f>SUM(M10:M15)</f>
        <v>86701180</v>
      </c>
      <c r="O9" s="45"/>
      <c r="P9" s="47"/>
      <c r="Q9" s="39" t="s">
        <v>28</v>
      </c>
      <c r="R9" s="40"/>
      <c r="S9" s="39">
        <f>SUM(S10:S15)</f>
        <v>0</v>
      </c>
      <c r="T9" s="39">
        <f>SUM(T10:T15)</f>
        <v>0</v>
      </c>
      <c r="U9" s="39">
        <f>SUM(U10:U15)</f>
        <v>0</v>
      </c>
    </row>
    <row r="10" spans="1:96" s="22" customFormat="1" ht="38.25" customHeight="1">
      <c r="A10" s="44"/>
      <c r="B10" s="46"/>
      <c r="C10" s="46"/>
      <c r="D10" s="43" t="s">
        <v>53</v>
      </c>
      <c r="E10" s="86">
        <f>'[3]703'!$M$7</f>
        <v>498975640</v>
      </c>
      <c r="F10" s="42">
        <f>E10+S10</f>
        <v>498975640</v>
      </c>
      <c r="G10" s="86">
        <f>[2]수입월계표!$I$125-I10</f>
        <v>454273490</v>
      </c>
      <c r="H10" s="42">
        <f t="shared" ref="H10:H15" si="3">SUM(G10+T10)</f>
        <v>454273490</v>
      </c>
      <c r="I10" s="86">
        <f>'[1] 수고지분8'!$M$22</f>
        <v>372000</v>
      </c>
      <c r="J10" s="42">
        <f>SUM(I10+U10)</f>
        <v>372000</v>
      </c>
      <c r="K10" s="42">
        <v>0</v>
      </c>
      <c r="L10" s="42"/>
      <c r="M10" s="43">
        <f>F10-H10</f>
        <v>44702150</v>
      </c>
      <c r="O10" s="45"/>
      <c r="P10" s="47"/>
      <c r="Q10" s="47"/>
      <c r="R10" s="40" t="s">
        <v>5</v>
      </c>
      <c r="S10" s="39"/>
      <c r="T10" s="39"/>
      <c r="U10" s="39"/>
    </row>
    <row r="11" spans="1:96" s="22" customFormat="1" ht="38.25" customHeight="1">
      <c r="A11" s="44"/>
      <c r="B11" s="46"/>
      <c r="C11" s="46"/>
      <c r="D11" s="43" t="s">
        <v>54</v>
      </c>
      <c r="E11" s="86">
        <f>'[3]703'!$M$8</f>
        <v>118475650</v>
      </c>
      <c r="F11" s="42">
        <f t="shared" ref="F11:F17" si="4">E11+S11</f>
        <v>118475650</v>
      </c>
      <c r="G11" s="86">
        <f>[2]수입월계표!$I$126</f>
        <v>115566190</v>
      </c>
      <c r="H11" s="42">
        <f t="shared" si="3"/>
        <v>115566190</v>
      </c>
      <c r="I11" s="86"/>
      <c r="J11" s="42">
        <f>SUM(I11+U11)</f>
        <v>0</v>
      </c>
      <c r="K11" s="42"/>
      <c r="L11" s="42"/>
      <c r="M11" s="43">
        <f t="shared" ref="M11:M17" si="5">F11-H11</f>
        <v>2909460</v>
      </c>
      <c r="O11" s="45"/>
      <c r="P11" s="47"/>
      <c r="Q11" s="47"/>
      <c r="R11" s="40" t="s">
        <v>6</v>
      </c>
      <c r="S11" s="39"/>
      <c r="T11" s="39"/>
      <c r="U11" s="39">
        <v>0</v>
      </c>
    </row>
    <row r="12" spans="1:96" s="22" customFormat="1" ht="38.25" customHeight="1">
      <c r="A12" s="44"/>
      <c r="B12" s="46"/>
      <c r="C12" s="46"/>
      <c r="D12" s="43" t="s">
        <v>55</v>
      </c>
      <c r="E12" s="86">
        <f>'[3]703'!$M$9</f>
        <v>462815720</v>
      </c>
      <c r="F12" s="42">
        <f t="shared" si="4"/>
        <v>462815720</v>
      </c>
      <c r="G12" s="86">
        <f>[2]수입월계표!$I$127</f>
        <v>418687700</v>
      </c>
      <c r="H12" s="42">
        <f t="shared" si="3"/>
        <v>418687700</v>
      </c>
      <c r="I12" s="86"/>
      <c r="J12" s="42">
        <v>0</v>
      </c>
      <c r="K12" s="42"/>
      <c r="L12" s="42"/>
      <c r="M12" s="43">
        <f t="shared" si="5"/>
        <v>44128020</v>
      </c>
      <c r="O12" s="45"/>
      <c r="P12" s="47"/>
      <c r="Q12" s="47"/>
      <c r="R12" s="40" t="s">
        <v>7</v>
      </c>
      <c r="S12" s="39"/>
      <c r="T12" s="39"/>
      <c r="U12" s="39">
        <v>0</v>
      </c>
    </row>
    <row r="13" spans="1:96" s="22" customFormat="1" ht="38.25" customHeight="1">
      <c r="A13" s="44"/>
      <c r="B13" s="46"/>
      <c r="C13" s="46"/>
      <c r="D13" s="43" t="s">
        <v>56</v>
      </c>
      <c r="E13" s="86">
        <f>'[3]703'!$M$10</f>
        <v>62118100</v>
      </c>
      <c r="F13" s="42">
        <f t="shared" si="4"/>
        <v>62118100</v>
      </c>
      <c r="G13" s="86">
        <f>[2]수입월계표!$I$128</f>
        <v>55806540</v>
      </c>
      <c r="H13" s="42">
        <f t="shared" si="3"/>
        <v>55806540</v>
      </c>
      <c r="I13" s="86"/>
      <c r="J13" s="42">
        <f>SUM(I13+U13)</f>
        <v>0</v>
      </c>
      <c r="K13" s="42"/>
      <c r="L13" s="42"/>
      <c r="M13" s="43">
        <f t="shared" si="5"/>
        <v>6311560</v>
      </c>
      <c r="O13" s="45"/>
      <c r="P13" s="47"/>
      <c r="Q13" s="47"/>
      <c r="R13" s="40" t="s">
        <v>69</v>
      </c>
      <c r="S13" s="39"/>
      <c r="T13" s="39"/>
      <c r="U13" s="39">
        <v>0</v>
      </c>
    </row>
    <row r="14" spans="1:96" s="22" customFormat="1" ht="38.25" customHeight="1">
      <c r="A14" s="44"/>
      <c r="B14" s="46"/>
      <c r="C14" s="46"/>
      <c r="D14" s="43"/>
      <c r="E14" s="86">
        <f>'[4]1월'!$C$26+'[4]1월'!$H$26</f>
        <v>0</v>
      </c>
      <c r="F14" s="42">
        <f t="shared" si="4"/>
        <v>0</v>
      </c>
      <c r="G14" s="86"/>
      <c r="H14" s="42">
        <f t="shared" si="3"/>
        <v>0</v>
      </c>
      <c r="I14" s="86"/>
      <c r="J14" s="42">
        <f>SUM(I14+U14)</f>
        <v>0</v>
      </c>
      <c r="K14" s="42"/>
      <c r="L14" s="42"/>
      <c r="M14" s="43">
        <f t="shared" si="5"/>
        <v>0</v>
      </c>
      <c r="O14" s="45"/>
      <c r="P14" s="47"/>
      <c r="Q14" s="47"/>
      <c r="R14" s="40"/>
      <c r="S14" s="39">
        <v>0</v>
      </c>
      <c r="T14" s="39">
        <v>0</v>
      </c>
      <c r="U14" s="39">
        <v>0</v>
      </c>
    </row>
    <row r="15" spans="1:96" s="22" customFormat="1" ht="38.25" customHeight="1">
      <c r="A15" s="44"/>
      <c r="B15" s="46"/>
      <c r="C15" s="46"/>
      <c r="D15" s="43" t="s">
        <v>57</v>
      </c>
      <c r="E15" s="86">
        <f>'[3]703'!$M$12</f>
        <v>123933720</v>
      </c>
      <c r="F15" s="42">
        <f t="shared" si="4"/>
        <v>123933720</v>
      </c>
      <c r="G15" s="86">
        <f>[2]수입월계표!$I$130</f>
        <v>135283730</v>
      </c>
      <c r="H15" s="42">
        <f t="shared" si="3"/>
        <v>135283730</v>
      </c>
      <c r="I15" s="86"/>
      <c r="J15" s="42">
        <f>SUM(I15+U15)</f>
        <v>0</v>
      </c>
      <c r="K15" s="42"/>
      <c r="L15" s="42"/>
      <c r="M15" s="43">
        <f t="shared" si="5"/>
        <v>-11350010</v>
      </c>
      <c r="O15" s="45"/>
      <c r="P15" s="47"/>
      <c r="Q15" s="47"/>
      <c r="R15" s="40" t="s">
        <v>57</v>
      </c>
      <c r="S15" s="39"/>
      <c r="T15" s="39"/>
      <c r="U15" s="39">
        <v>0</v>
      </c>
    </row>
    <row r="16" spans="1:96" s="22" customFormat="1" ht="38.25" customHeight="1">
      <c r="A16" s="44"/>
      <c r="B16" s="46"/>
      <c r="C16" s="42" t="s">
        <v>58</v>
      </c>
      <c r="D16" s="43"/>
      <c r="E16" s="42">
        <f>E17</f>
        <v>0</v>
      </c>
      <c r="F16" s="42">
        <f t="shared" si="4"/>
        <v>0</v>
      </c>
      <c r="G16" s="42">
        <f>G17</f>
        <v>0</v>
      </c>
      <c r="H16" s="42">
        <f>SUM(H17)</f>
        <v>0</v>
      </c>
      <c r="I16" s="42">
        <f>SUM(I17)</f>
        <v>0</v>
      </c>
      <c r="J16" s="42">
        <f>SUM(J17)</f>
        <v>0</v>
      </c>
      <c r="K16" s="42">
        <f>SUM(K17)</f>
        <v>0</v>
      </c>
      <c r="L16" s="42">
        <f>SUM(L17)</f>
        <v>0</v>
      </c>
      <c r="M16" s="43">
        <f t="shared" si="5"/>
        <v>0</v>
      </c>
      <c r="O16" s="45"/>
      <c r="P16" s="47"/>
      <c r="Q16" s="39" t="s">
        <v>58</v>
      </c>
      <c r="R16" s="40"/>
      <c r="S16" s="39">
        <v>0</v>
      </c>
      <c r="T16" s="39">
        <v>0</v>
      </c>
      <c r="U16" s="39">
        <v>0</v>
      </c>
    </row>
    <row r="17" spans="1:22" s="22" customFormat="1" ht="38.25" customHeight="1">
      <c r="A17" s="44"/>
      <c r="B17" s="46"/>
      <c r="C17" s="42"/>
      <c r="D17" s="43" t="s">
        <v>59</v>
      </c>
      <c r="E17" s="39">
        <v>0</v>
      </c>
      <c r="F17" s="42">
        <f t="shared" si="4"/>
        <v>0</v>
      </c>
      <c r="G17" s="39">
        <v>0</v>
      </c>
      <c r="H17" s="42">
        <f>SUM(G17+T17)</f>
        <v>0</v>
      </c>
      <c r="I17" s="42">
        <v>0</v>
      </c>
      <c r="J17" s="42">
        <f>SUM(I17+U17)</f>
        <v>0</v>
      </c>
      <c r="K17" s="42"/>
      <c r="L17" s="42"/>
      <c r="M17" s="43">
        <f t="shared" si="5"/>
        <v>0</v>
      </c>
      <c r="O17" s="45"/>
      <c r="P17" s="47"/>
      <c r="Q17" s="39"/>
      <c r="R17" s="40" t="s">
        <v>70</v>
      </c>
      <c r="S17" s="39">
        <v>0</v>
      </c>
      <c r="T17" s="39">
        <v>0</v>
      </c>
      <c r="U17" s="39">
        <v>0</v>
      </c>
    </row>
    <row r="18" spans="1:22" s="22" customFormat="1" ht="36.75" customHeight="1">
      <c r="A18" s="2"/>
      <c r="B18" s="1"/>
      <c r="C18" s="1"/>
      <c r="D18" s="5"/>
      <c r="E18" s="5"/>
      <c r="F18" s="2"/>
      <c r="G18" s="5"/>
      <c r="H18" s="5"/>
      <c r="I18" s="5"/>
      <c r="J18" s="5"/>
      <c r="K18" s="5"/>
      <c r="L18" s="5"/>
      <c r="M18" s="6" t="s">
        <v>11</v>
      </c>
      <c r="O18" s="2"/>
      <c r="P18" s="1"/>
      <c r="Q18" s="1"/>
      <c r="R18" s="5"/>
      <c r="S18" s="5">
        <v>0</v>
      </c>
      <c r="T18" s="5"/>
      <c r="U18" s="5"/>
    </row>
    <row r="19" spans="1:22" s="22" customFormat="1" ht="25.15" customHeight="1">
      <c r="A19" s="8"/>
      <c r="B19" s="9"/>
      <c r="C19" s="9"/>
      <c r="D19" s="10"/>
      <c r="E19" s="11" t="s">
        <v>13</v>
      </c>
      <c r="F19" s="11"/>
      <c r="G19" s="11" t="s">
        <v>14</v>
      </c>
      <c r="H19" s="11"/>
      <c r="I19" s="11" t="s">
        <v>50</v>
      </c>
      <c r="J19" s="11"/>
      <c r="K19" s="11" t="s">
        <v>51</v>
      </c>
      <c r="L19" s="11"/>
      <c r="M19" s="12"/>
      <c r="O19" s="13"/>
      <c r="P19" s="14"/>
      <c r="Q19" s="14"/>
      <c r="R19" s="15"/>
      <c r="S19" s="88" t="s">
        <v>1</v>
      </c>
      <c r="T19" s="87" t="s">
        <v>2</v>
      </c>
      <c r="U19" s="87" t="s">
        <v>3</v>
      </c>
    </row>
    <row r="20" spans="1:22" s="22" customFormat="1" ht="25.15" customHeight="1">
      <c r="A20" s="16" t="s">
        <v>16</v>
      </c>
      <c r="B20" s="17"/>
      <c r="C20" s="17"/>
      <c r="D20" s="18"/>
      <c r="E20" s="19" t="s">
        <v>17</v>
      </c>
      <c r="F20" s="20" t="s">
        <v>18</v>
      </c>
      <c r="G20" s="20" t="s">
        <v>19</v>
      </c>
      <c r="H20" s="20" t="s">
        <v>18</v>
      </c>
      <c r="I20" s="20" t="s">
        <v>19</v>
      </c>
      <c r="J20" s="20" t="s">
        <v>20</v>
      </c>
      <c r="K20" s="20" t="s">
        <v>19</v>
      </c>
      <c r="L20" s="20" t="s">
        <v>20</v>
      </c>
      <c r="M20" s="21" t="s">
        <v>29</v>
      </c>
      <c r="O20" s="23" t="s">
        <v>16</v>
      </c>
      <c r="P20" s="24"/>
      <c r="Q20" s="24"/>
      <c r="R20" s="25"/>
      <c r="S20" s="26" t="s">
        <v>18</v>
      </c>
      <c r="T20" s="26" t="s">
        <v>18</v>
      </c>
      <c r="U20" s="26" t="s">
        <v>20</v>
      </c>
    </row>
    <row r="21" spans="1:22">
      <c r="A21" s="28"/>
      <c r="B21" s="29"/>
      <c r="C21" s="29"/>
      <c r="D21" s="30"/>
      <c r="E21" s="31" t="s">
        <v>22</v>
      </c>
      <c r="F21" s="32" t="s">
        <v>23</v>
      </c>
      <c r="G21" s="32" t="s">
        <v>22</v>
      </c>
      <c r="H21" s="32" t="s">
        <v>23</v>
      </c>
      <c r="I21" s="32" t="s">
        <v>22</v>
      </c>
      <c r="J21" s="32" t="s">
        <v>24</v>
      </c>
      <c r="K21" s="32" t="s">
        <v>22</v>
      </c>
      <c r="L21" s="32" t="s">
        <v>24</v>
      </c>
      <c r="M21" s="33"/>
      <c r="O21" s="34"/>
      <c r="P21" s="2"/>
      <c r="Q21" s="2"/>
      <c r="R21" s="35"/>
      <c r="S21" s="36" t="s">
        <v>23</v>
      </c>
      <c r="T21" s="36" t="s">
        <v>23</v>
      </c>
      <c r="U21" s="36" t="s">
        <v>24</v>
      </c>
    </row>
    <row r="22" spans="1:22" ht="27.75" customHeight="1">
      <c r="A22" s="44"/>
      <c r="B22" s="46"/>
      <c r="C22" s="42" t="s">
        <v>30</v>
      </c>
      <c r="D22" s="43"/>
      <c r="E22" s="42">
        <f t="shared" ref="E22:L22" si="6">SUM(E23:E26)</f>
        <v>0</v>
      </c>
      <c r="F22" s="42">
        <f t="shared" si="6"/>
        <v>0</v>
      </c>
      <c r="G22" s="42">
        <f t="shared" si="6"/>
        <v>0</v>
      </c>
      <c r="H22" s="42">
        <f t="shared" si="6"/>
        <v>0</v>
      </c>
      <c r="I22" s="42">
        <f t="shared" si="6"/>
        <v>0</v>
      </c>
      <c r="J22" s="42">
        <f t="shared" si="6"/>
        <v>0</v>
      </c>
      <c r="K22" s="42">
        <f t="shared" si="6"/>
        <v>0</v>
      </c>
      <c r="L22" s="42">
        <f t="shared" si="6"/>
        <v>0</v>
      </c>
      <c r="M22" s="43">
        <f t="shared" ref="M22:M29" si="7">F22-H22</f>
        <v>0</v>
      </c>
      <c r="O22" s="45"/>
      <c r="P22" s="47"/>
      <c r="Q22" s="39" t="s">
        <v>30</v>
      </c>
      <c r="R22" s="40"/>
      <c r="S22" s="39">
        <v>0</v>
      </c>
      <c r="T22" s="39">
        <v>0</v>
      </c>
      <c r="U22" s="39">
        <v>0</v>
      </c>
    </row>
    <row r="23" spans="1:22" ht="27.75" customHeight="1">
      <c r="A23" s="44"/>
      <c r="B23" s="46"/>
      <c r="C23" s="46"/>
      <c r="D23" s="43" t="s">
        <v>31</v>
      </c>
      <c r="E23" s="39">
        <v>0</v>
      </c>
      <c r="F23" s="42"/>
      <c r="G23" s="39">
        <v>0</v>
      </c>
      <c r="H23" s="42"/>
      <c r="I23" s="42"/>
      <c r="J23" s="42"/>
      <c r="K23" s="42"/>
      <c r="L23" s="42"/>
      <c r="M23" s="43">
        <f t="shared" si="7"/>
        <v>0</v>
      </c>
      <c r="O23" s="45"/>
      <c r="P23" s="47"/>
      <c r="Q23" s="47"/>
      <c r="R23" s="40" t="s">
        <v>31</v>
      </c>
      <c r="S23" s="39"/>
      <c r="T23" s="39"/>
      <c r="U23" s="39"/>
    </row>
    <row r="24" spans="1:22" ht="27.75" customHeight="1">
      <c r="A24" s="44"/>
      <c r="B24" s="46"/>
      <c r="C24" s="46"/>
      <c r="D24" s="43" t="s">
        <v>32</v>
      </c>
      <c r="E24" s="39">
        <v>0</v>
      </c>
      <c r="F24" s="42">
        <f>SUM(E24+S24)</f>
        <v>0</v>
      </c>
      <c r="G24" s="39">
        <v>0</v>
      </c>
      <c r="H24" s="42">
        <f>SUM(G24+S24)</f>
        <v>0</v>
      </c>
      <c r="I24" s="42"/>
      <c r="J24" s="42"/>
      <c r="K24" s="42"/>
      <c r="L24" s="42"/>
      <c r="M24" s="43">
        <f t="shared" si="7"/>
        <v>0</v>
      </c>
      <c r="O24" s="45"/>
      <c r="P24" s="47"/>
      <c r="Q24" s="47"/>
      <c r="R24" s="40" t="s">
        <v>32</v>
      </c>
      <c r="S24" s="39">
        <v>0</v>
      </c>
      <c r="T24" s="39">
        <v>0</v>
      </c>
      <c r="U24" s="39"/>
    </row>
    <row r="25" spans="1:22" ht="27.75" customHeight="1">
      <c r="A25" s="44"/>
      <c r="B25" s="46"/>
      <c r="C25" s="46"/>
      <c r="D25" s="43" t="s">
        <v>33</v>
      </c>
      <c r="E25" s="39">
        <v>0</v>
      </c>
      <c r="F25" s="42"/>
      <c r="G25" s="39">
        <v>0</v>
      </c>
      <c r="H25" s="42"/>
      <c r="I25" s="42"/>
      <c r="J25" s="42"/>
      <c r="K25" s="42"/>
      <c r="L25" s="42"/>
      <c r="M25" s="43">
        <f t="shared" si="7"/>
        <v>0</v>
      </c>
      <c r="O25" s="45"/>
      <c r="P25" s="47"/>
      <c r="Q25" s="47"/>
      <c r="R25" s="40" t="s">
        <v>33</v>
      </c>
      <c r="S25" s="39"/>
      <c r="T25" s="39"/>
      <c r="U25" s="39"/>
    </row>
    <row r="26" spans="1:22" ht="27.75" customHeight="1">
      <c r="A26" s="44"/>
      <c r="B26" s="46"/>
      <c r="C26" s="46"/>
      <c r="D26" s="43" t="s">
        <v>34</v>
      </c>
      <c r="E26" s="39">
        <v>0</v>
      </c>
      <c r="F26" s="42">
        <f>SUM(E26+S26)</f>
        <v>0</v>
      </c>
      <c r="G26" s="39">
        <v>0</v>
      </c>
      <c r="H26" s="42">
        <f>SUM(G26+T26)</f>
        <v>0</v>
      </c>
      <c r="I26" s="42"/>
      <c r="J26" s="42">
        <f>SUM(I26+U26)</f>
        <v>0</v>
      </c>
      <c r="K26" s="42"/>
      <c r="L26" s="42"/>
      <c r="M26" s="43">
        <f t="shared" si="7"/>
        <v>0</v>
      </c>
      <c r="O26" s="45"/>
      <c r="P26" s="47"/>
      <c r="Q26" s="47"/>
      <c r="R26" s="40" t="s">
        <v>34</v>
      </c>
      <c r="S26" s="39">
        <v>0</v>
      </c>
      <c r="T26" s="39">
        <v>0</v>
      </c>
      <c r="U26" s="39">
        <v>0</v>
      </c>
    </row>
    <row r="27" spans="1:22" ht="27.75" customHeight="1">
      <c r="A27" s="44"/>
      <c r="B27" s="42" t="s">
        <v>35</v>
      </c>
      <c r="C27" s="42"/>
      <c r="D27" s="43"/>
      <c r="E27" s="42">
        <f t="shared" ref="E27:L28" si="8">E28</f>
        <v>0</v>
      </c>
      <c r="F27" s="42">
        <f t="shared" si="8"/>
        <v>0</v>
      </c>
      <c r="G27" s="42">
        <f t="shared" si="8"/>
        <v>0</v>
      </c>
      <c r="H27" s="42">
        <f t="shared" si="8"/>
        <v>0</v>
      </c>
      <c r="I27" s="42">
        <f t="shared" si="8"/>
        <v>0</v>
      </c>
      <c r="J27" s="42">
        <f t="shared" si="8"/>
        <v>0</v>
      </c>
      <c r="K27" s="42">
        <f t="shared" si="8"/>
        <v>0</v>
      </c>
      <c r="L27" s="42">
        <f t="shared" si="8"/>
        <v>0</v>
      </c>
      <c r="M27" s="43">
        <f t="shared" si="7"/>
        <v>0</v>
      </c>
      <c r="O27" s="45"/>
      <c r="P27" s="39" t="s">
        <v>35</v>
      </c>
      <c r="Q27" s="39"/>
      <c r="R27" s="40"/>
      <c r="S27" s="100">
        <v>0</v>
      </c>
      <c r="T27" s="100">
        <v>0</v>
      </c>
      <c r="U27" s="100">
        <v>0</v>
      </c>
    </row>
    <row r="28" spans="1:22" s="95" customFormat="1" ht="26.25" customHeight="1">
      <c r="A28" s="91"/>
      <c r="B28" s="92"/>
      <c r="C28" s="113" t="s">
        <v>60</v>
      </c>
      <c r="D28" s="114"/>
      <c r="E28" s="93">
        <f t="shared" si="8"/>
        <v>0</v>
      </c>
      <c r="F28" s="93">
        <f t="shared" si="8"/>
        <v>0</v>
      </c>
      <c r="G28" s="93">
        <f t="shared" si="8"/>
        <v>0</v>
      </c>
      <c r="H28" s="93">
        <f t="shared" si="8"/>
        <v>0</v>
      </c>
      <c r="I28" s="93">
        <f t="shared" si="8"/>
        <v>0</v>
      </c>
      <c r="J28" s="93">
        <f t="shared" si="8"/>
        <v>0</v>
      </c>
      <c r="K28" s="93">
        <f t="shared" si="8"/>
        <v>0</v>
      </c>
      <c r="L28" s="93">
        <f t="shared" si="8"/>
        <v>0</v>
      </c>
      <c r="M28" s="94">
        <f t="shared" si="7"/>
        <v>0</v>
      </c>
      <c r="O28" s="91"/>
      <c r="P28" s="92"/>
      <c r="Q28" s="113" t="s">
        <v>60</v>
      </c>
      <c r="R28" s="114"/>
      <c r="S28" s="102">
        <f>S29</f>
        <v>0</v>
      </c>
      <c r="T28" s="98">
        <f>T29</f>
        <v>0</v>
      </c>
      <c r="U28" s="98">
        <f>U29</f>
        <v>0</v>
      </c>
      <c r="V28" s="103"/>
    </row>
    <row r="29" spans="1:22" s="95" customFormat="1" ht="26.25" customHeight="1">
      <c r="A29" s="91"/>
      <c r="B29" s="92"/>
      <c r="C29" s="96"/>
      <c r="D29" s="97" t="s">
        <v>61</v>
      </c>
      <c r="E29" s="98">
        <v>0</v>
      </c>
      <c r="F29" s="93">
        <f>SUM(E29+S29)</f>
        <v>0</v>
      </c>
      <c r="G29" s="98">
        <v>0</v>
      </c>
      <c r="H29" s="93">
        <f>SUM(G29+T29)</f>
        <v>0</v>
      </c>
      <c r="I29" s="99"/>
      <c r="J29" s="93">
        <f>SUM(I29+U29)</f>
        <v>0</v>
      </c>
      <c r="K29" s="99"/>
      <c r="L29" s="93">
        <f>SUM(K29+W29)</f>
        <v>0</v>
      </c>
      <c r="M29" s="94">
        <f t="shared" si="7"/>
        <v>0</v>
      </c>
      <c r="O29" s="91"/>
      <c r="P29" s="92"/>
      <c r="Q29" s="96"/>
      <c r="R29" s="97" t="s">
        <v>61</v>
      </c>
      <c r="S29" s="102">
        <v>0</v>
      </c>
      <c r="T29" s="98">
        <v>0</v>
      </c>
      <c r="U29" s="98">
        <v>0</v>
      </c>
      <c r="V29" s="103"/>
    </row>
    <row r="30" spans="1:22" ht="27.75" customHeight="1">
      <c r="A30" s="41" t="s">
        <v>36</v>
      </c>
      <c r="B30" s="42"/>
      <c r="C30" s="42"/>
      <c r="D30" s="43"/>
      <c r="E30" s="42">
        <f>E41</f>
        <v>269588640</v>
      </c>
      <c r="F30" s="42">
        <f>F41</f>
        <v>269588640</v>
      </c>
      <c r="G30" s="42">
        <f>G41</f>
        <v>269588640</v>
      </c>
      <c r="H30" s="42">
        <f>H36+H31</f>
        <v>269588640</v>
      </c>
      <c r="I30" s="42">
        <f>I36+I31</f>
        <v>0</v>
      </c>
      <c r="J30" s="42">
        <f>J36+J31</f>
        <v>0</v>
      </c>
      <c r="K30" s="42">
        <f>K36+K31</f>
        <v>0</v>
      </c>
      <c r="L30" s="42">
        <f>L36+L31</f>
        <v>0</v>
      </c>
      <c r="M30" s="43">
        <f>M31+M42</f>
        <v>0</v>
      </c>
      <c r="O30" s="38" t="s">
        <v>36</v>
      </c>
      <c r="P30" s="39"/>
      <c r="Q30" s="39"/>
      <c r="R30" s="40"/>
      <c r="S30" s="101"/>
      <c r="T30" s="101"/>
      <c r="U30" s="101">
        <v>0</v>
      </c>
    </row>
    <row r="31" spans="1:22" ht="27.75" customHeight="1">
      <c r="A31" s="44"/>
      <c r="B31" s="42" t="s">
        <v>37</v>
      </c>
      <c r="C31" s="42"/>
      <c r="D31" s="43"/>
      <c r="E31" s="42"/>
      <c r="F31" s="42"/>
      <c r="G31" s="42"/>
      <c r="H31" s="42">
        <f>H32+H34</f>
        <v>0</v>
      </c>
      <c r="I31" s="42">
        <f>I32+I34</f>
        <v>0</v>
      </c>
      <c r="J31" s="42">
        <f>J32+J34</f>
        <v>0</v>
      </c>
      <c r="K31" s="42">
        <f>K32+K34</f>
        <v>0</v>
      </c>
      <c r="L31" s="42">
        <f>L32+L34</f>
        <v>0</v>
      </c>
      <c r="M31" s="43">
        <f t="shared" ref="M31:M42" si="9">F31-H31</f>
        <v>0</v>
      </c>
      <c r="O31" s="45"/>
      <c r="P31" s="39" t="s">
        <v>37</v>
      </c>
      <c r="Q31" s="39"/>
      <c r="R31" s="40"/>
      <c r="S31" s="39"/>
      <c r="T31" s="39">
        <v>0</v>
      </c>
      <c r="U31" s="39">
        <v>0</v>
      </c>
    </row>
    <row r="32" spans="1:22" ht="27.75" customHeight="1">
      <c r="A32" s="44"/>
      <c r="B32" s="46"/>
      <c r="C32" s="42" t="s">
        <v>62</v>
      </c>
      <c r="D32" s="43"/>
      <c r="E32" s="42"/>
      <c r="F32" s="42"/>
      <c r="G32" s="42"/>
      <c r="H32" s="42">
        <f>H33</f>
        <v>0</v>
      </c>
      <c r="I32" s="42">
        <f>I33</f>
        <v>0</v>
      </c>
      <c r="J32" s="42">
        <f>J33</f>
        <v>0</v>
      </c>
      <c r="K32" s="42">
        <f>K33</f>
        <v>0</v>
      </c>
      <c r="L32" s="42">
        <f>L33</f>
        <v>0</v>
      </c>
      <c r="M32" s="43">
        <f t="shared" si="9"/>
        <v>0</v>
      </c>
      <c r="O32" s="45"/>
      <c r="P32" s="47"/>
      <c r="Q32" s="39" t="s">
        <v>62</v>
      </c>
      <c r="R32" s="40"/>
      <c r="S32" s="39"/>
      <c r="T32" s="39">
        <v>0</v>
      </c>
      <c r="U32" s="39">
        <v>0</v>
      </c>
    </row>
    <row r="33" spans="1:21" ht="27.75" customHeight="1">
      <c r="A33" s="44"/>
      <c r="B33" s="46"/>
      <c r="C33" s="42"/>
      <c r="D33" s="97" t="s">
        <v>63</v>
      </c>
      <c r="E33" s="42">
        <v>0</v>
      </c>
      <c r="F33" s="42">
        <f>SUM(E33+S33)</f>
        <v>0</v>
      </c>
      <c r="G33" s="42">
        <v>0</v>
      </c>
      <c r="H33" s="42">
        <f>SUM(G33+T33)</f>
        <v>0</v>
      </c>
      <c r="I33" s="42"/>
      <c r="J33" s="42">
        <f>SUM(I33+U33)</f>
        <v>0</v>
      </c>
      <c r="K33" s="42"/>
      <c r="L33" s="42"/>
      <c r="M33" s="43">
        <f t="shared" si="9"/>
        <v>0</v>
      </c>
      <c r="O33" s="45"/>
      <c r="P33" s="47"/>
      <c r="Q33" s="39"/>
      <c r="R33" s="40" t="s">
        <v>71</v>
      </c>
      <c r="S33" s="39">
        <v>0</v>
      </c>
      <c r="T33" s="39">
        <v>0</v>
      </c>
      <c r="U33" s="39">
        <v>0</v>
      </c>
    </row>
    <row r="34" spans="1:21" ht="27.75" customHeight="1">
      <c r="A34" s="44"/>
      <c r="B34" s="46"/>
      <c r="C34" s="42" t="s">
        <v>64</v>
      </c>
      <c r="D34" s="43"/>
      <c r="E34" s="42">
        <v>0</v>
      </c>
      <c r="F34" s="42">
        <f>F35</f>
        <v>0</v>
      </c>
      <c r="G34" s="42">
        <v>0</v>
      </c>
      <c r="H34" s="42">
        <f>H35</f>
        <v>0</v>
      </c>
      <c r="I34" s="42">
        <f>I35</f>
        <v>0</v>
      </c>
      <c r="J34" s="42">
        <f>J35</f>
        <v>0</v>
      </c>
      <c r="K34" s="42">
        <f>K35</f>
        <v>0</v>
      </c>
      <c r="L34" s="42">
        <f>L35</f>
        <v>0</v>
      </c>
      <c r="M34" s="43">
        <f t="shared" si="9"/>
        <v>0</v>
      </c>
      <c r="O34" s="45"/>
      <c r="P34" s="47"/>
      <c r="Q34" s="39" t="s">
        <v>64</v>
      </c>
      <c r="R34" s="40"/>
      <c r="S34" s="39">
        <v>0</v>
      </c>
      <c r="T34" s="39">
        <v>0</v>
      </c>
      <c r="U34" s="39">
        <v>0</v>
      </c>
    </row>
    <row r="35" spans="1:21" ht="27.75" customHeight="1">
      <c r="A35" s="44"/>
      <c r="B35" s="46"/>
      <c r="C35" s="42"/>
      <c r="D35" s="43" t="s">
        <v>65</v>
      </c>
      <c r="E35" s="42">
        <v>0</v>
      </c>
      <c r="F35" s="42">
        <f>SUM(E35+S35)</f>
        <v>0</v>
      </c>
      <c r="G35" s="42">
        <v>0</v>
      </c>
      <c r="H35" s="42">
        <f>SUM(G35+T35)</f>
        <v>0</v>
      </c>
      <c r="I35" s="42"/>
      <c r="J35" s="42">
        <f>SUM(I35+U35)</f>
        <v>0</v>
      </c>
      <c r="K35" s="42"/>
      <c r="L35" s="42"/>
      <c r="M35" s="43">
        <f t="shared" si="9"/>
        <v>0</v>
      </c>
      <c r="O35" s="45"/>
      <c r="P35" s="47"/>
      <c r="Q35" s="39"/>
      <c r="R35" s="40" t="s">
        <v>65</v>
      </c>
      <c r="S35" s="39">
        <v>0</v>
      </c>
      <c r="T35" s="39">
        <v>0</v>
      </c>
      <c r="U35" s="39">
        <v>0</v>
      </c>
    </row>
    <row r="36" spans="1:21" ht="27.75" customHeight="1">
      <c r="A36" s="44"/>
      <c r="B36" s="42" t="s">
        <v>38</v>
      </c>
      <c r="C36" s="42"/>
      <c r="D36" s="43"/>
      <c r="E36" s="42">
        <f t="shared" ref="E36:L36" si="10">E37+E39+E41</f>
        <v>269588640</v>
      </c>
      <c r="F36" s="42">
        <f t="shared" si="10"/>
        <v>269588640</v>
      </c>
      <c r="G36" s="42">
        <f t="shared" si="10"/>
        <v>269588640</v>
      </c>
      <c r="H36" s="42">
        <f t="shared" si="10"/>
        <v>269588640</v>
      </c>
      <c r="I36" s="42">
        <f t="shared" si="10"/>
        <v>0</v>
      </c>
      <c r="J36" s="42">
        <f t="shared" si="10"/>
        <v>0</v>
      </c>
      <c r="K36" s="42">
        <f t="shared" si="10"/>
        <v>0</v>
      </c>
      <c r="L36" s="42">
        <f t="shared" si="10"/>
        <v>0</v>
      </c>
      <c r="M36" s="43">
        <f t="shared" si="9"/>
        <v>0</v>
      </c>
      <c r="O36" s="45"/>
      <c r="P36" s="39" t="s">
        <v>72</v>
      </c>
      <c r="Q36" s="39"/>
      <c r="R36" s="40"/>
      <c r="S36" s="39"/>
      <c r="T36" s="39"/>
      <c r="U36" s="39"/>
    </row>
    <row r="37" spans="1:21" ht="27.75" customHeight="1">
      <c r="A37" s="44"/>
      <c r="B37" s="46"/>
      <c r="C37" s="42" t="s">
        <v>39</v>
      </c>
      <c r="D37" s="43"/>
      <c r="E37" s="42">
        <v>0</v>
      </c>
      <c r="F37" s="42">
        <f>F38</f>
        <v>0</v>
      </c>
      <c r="G37" s="42">
        <v>0</v>
      </c>
      <c r="H37" s="42">
        <f>H38</f>
        <v>0</v>
      </c>
      <c r="I37" s="42">
        <f>I38</f>
        <v>0</v>
      </c>
      <c r="J37" s="42">
        <f>J38</f>
        <v>0</v>
      </c>
      <c r="K37" s="42">
        <f>K38</f>
        <v>0</v>
      </c>
      <c r="L37" s="42">
        <f>L38</f>
        <v>0</v>
      </c>
      <c r="M37" s="43">
        <f t="shared" si="9"/>
        <v>0</v>
      </c>
      <c r="O37" s="45"/>
      <c r="P37" s="47"/>
      <c r="Q37" s="39" t="s">
        <v>39</v>
      </c>
      <c r="R37" s="40"/>
      <c r="S37" s="39">
        <v>0</v>
      </c>
      <c r="T37" s="39">
        <v>0</v>
      </c>
      <c r="U37" s="39">
        <v>0</v>
      </c>
    </row>
    <row r="38" spans="1:21" ht="27.75" customHeight="1">
      <c r="A38" s="44"/>
      <c r="B38" s="46"/>
      <c r="C38" s="42"/>
      <c r="D38" s="43"/>
      <c r="E38" s="42">
        <v>0</v>
      </c>
      <c r="F38" s="42">
        <f>SUM(E38+S38)</f>
        <v>0</v>
      </c>
      <c r="G38" s="42">
        <v>0</v>
      </c>
      <c r="H38" s="42">
        <f>SUM(G38+T38)</f>
        <v>0</v>
      </c>
      <c r="I38" s="42"/>
      <c r="J38" s="42">
        <f>SUM(I38+U38)</f>
        <v>0</v>
      </c>
      <c r="K38" s="42"/>
      <c r="L38" s="42"/>
      <c r="M38" s="43">
        <f t="shared" si="9"/>
        <v>0</v>
      </c>
      <c r="O38" s="45"/>
      <c r="P38" s="47"/>
      <c r="Q38" s="39"/>
      <c r="R38" s="40"/>
      <c r="S38" s="39">
        <v>0</v>
      </c>
      <c r="T38" s="39">
        <v>0</v>
      </c>
      <c r="U38" s="39">
        <v>0</v>
      </c>
    </row>
    <row r="39" spans="1:21" ht="27.75" customHeight="1">
      <c r="A39" s="44"/>
      <c r="B39" s="46"/>
      <c r="C39" s="42" t="s">
        <v>40</v>
      </c>
      <c r="D39" s="43"/>
      <c r="E39" s="42">
        <v>0</v>
      </c>
      <c r="F39" s="42">
        <f>F40</f>
        <v>0</v>
      </c>
      <c r="G39" s="42">
        <v>0</v>
      </c>
      <c r="H39" s="42">
        <f>H40</f>
        <v>0</v>
      </c>
      <c r="I39" s="42">
        <f>I40</f>
        <v>0</v>
      </c>
      <c r="J39" s="42">
        <f>J40</f>
        <v>0</v>
      </c>
      <c r="K39" s="42">
        <f>K40</f>
        <v>0</v>
      </c>
      <c r="L39" s="42">
        <f>L40</f>
        <v>0</v>
      </c>
      <c r="M39" s="43">
        <f t="shared" si="9"/>
        <v>0</v>
      </c>
      <c r="O39" s="45"/>
      <c r="P39" s="47"/>
      <c r="Q39" s="39" t="s">
        <v>40</v>
      </c>
      <c r="R39" s="40"/>
      <c r="S39" s="39">
        <v>0</v>
      </c>
      <c r="T39" s="39">
        <v>0</v>
      </c>
      <c r="U39" s="39">
        <v>0</v>
      </c>
    </row>
    <row r="40" spans="1:21" ht="27.75" customHeight="1">
      <c r="A40" s="44"/>
      <c r="B40" s="46"/>
      <c r="C40" s="42"/>
      <c r="D40" s="43" t="s">
        <v>66</v>
      </c>
      <c r="E40" s="42">
        <v>0</v>
      </c>
      <c r="F40" s="42">
        <f>SUM(E40+S40)</f>
        <v>0</v>
      </c>
      <c r="G40" s="42">
        <v>0</v>
      </c>
      <c r="H40" s="42">
        <f>SUM(G40+T40)</f>
        <v>0</v>
      </c>
      <c r="I40" s="42">
        <v>0</v>
      </c>
      <c r="J40" s="42">
        <f>SUM(I40+U40)</f>
        <v>0</v>
      </c>
      <c r="K40" s="42"/>
      <c r="L40" s="42"/>
      <c r="M40" s="43">
        <f t="shared" si="9"/>
        <v>0</v>
      </c>
      <c r="O40" s="45"/>
      <c r="P40" s="47"/>
      <c r="Q40" s="39"/>
      <c r="R40" s="40" t="s">
        <v>66</v>
      </c>
      <c r="S40" s="39">
        <v>0</v>
      </c>
      <c r="T40" s="39">
        <v>0</v>
      </c>
      <c r="U40" s="39">
        <v>0</v>
      </c>
    </row>
    <row r="41" spans="1:21" ht="27.75" customHeight="1">
      <c r="A41" s="44"/>
      <c r="B41" s="46"/>
      <c r="C41" s="42" t="s">
        <v>67</v>
      </c>
      <c r="D41" s="43"/>
      <c r="E41" s="42">
        <f t="shared" ref="E41:L41" si="11">E42</f>
        <v>269588640</v>
      </c>
      <c r="F41" s="42">
        <f t="shared" si="11"/>
        <v>269588640</v>
      </c>
      <c r="G41" s="42">
        <f t="shared" si="11"/>
        <v>269588640</v>
      </c>
      <c r="H41" s="42">
        <f t="shared" si="11"/>
        <v>269588640</v>
      </c>
      <c r="I41" s="42">
        <f t="shared" si="11"/>
        <v>0</v>
      </c>
      <c r="J41" s="42">
        <f t="shared" si="11"/>
        <v>0</v>
      </c>
      <c r="K41" s="42">
        <f t="shared" si="11"/>
        <v>0</v>
      </c>
      <c r="L41" s="42">
        <f t="shared" si="11"/>
        <v>0</v>
      </c>
      <c r="M41" s="43">
        <f t="shared" si="9"/>
        <v>0</v>
      </c>
      <c r="O41" s="45"/>
      <c r="P41" s="47"/>
      <c r="Q41" s="39" t="s">
        <v>67</v>
      </c>
      <c r="R41" s="40"/>
      <c r="S41" s="39"/>
      <c r="T41" s="39"/>
      <c r="U41" s="39">
        <v>0</v>
      </c>
    </row>
    <row r="42" spans="1:21" ht="27.75" customHeight="1">
      <c r="A42" s="48"/>
      <c r="B42" s="49"/>
      <c r="C42" s="52"/>
      <c r="D42" s="50" t="s">
        <v>68</v>
      </c>
      <c r="E42" s="83">
        <v>269588640</v>
      </c>
      <c r="F42" s="52">
        <f>E42+S42</f>
        <v>269588640</v>
      </c>
      <c r="G42" s="83">
        <v>269588640</v>
      </c>
      <c r="H42" s="52">
        <f>SUM(G42+T42)</f>
        <v>269588640</v>
      </c>
      <c r="I42" s="52"/>
      <c r="J42" s="52">
        <f>SUM(I42+U42)</f>
        <v>0</v>
      </c>
      <c r="K42" s="52"/>
      <c r="L42" s="52"/>
      <c r="M42" s="50">
        <f t="shared" si="9"/>
        <v>0</v>
      </c>
      <c r="O42" s="53"/>
      <c r="P42" s="54"/>
      <c r="Q42" s="51"/>
      <c r="R42" s="55" t="s">
        <v>73</v>
      </c>
      <c r="S42" s="39"/>
      <c r="T42" s="39"/>
      <c r="U42" s="51"/>
    </row>
    <row r="43" spans="1:21" ht="46.5" customHeight="1">
      <c r="A43" s="2"/>
      <c r="B43" s="1"/>
      <c r="C43" s="1"/>
      <c r="D43" s="5"/>
      <c r="E43" s="5"/>
      <c r="F43" s="5"/>
      <c r="G43" s="5"/>
      <c r="H43" s="5"/>
      <c r="I43" s="5"/>
      <c r="J43" s="5"/>
      <c r="K43" s="5"/>
      <c r="L43" s="5"/>
      <c r="M43" s="6" t="s">
        <v>11</v>
      </c>
      <c r="O43" s="2"/>
      <c r="P43" s="1"/>
      <c r="Q43" s="1"/>
      <c r="R43" s="5"/>
      <c r="S43" s="5"/>
      <c r="T43" s="5"/>
      <c r="U43" s="5"/>
    </row>
    <row r="44" spans="1:21" ht="25.15" customHeight="1">
      <c r="A44" s="8"/>
      <c r="B44" s="9"/>
      <c r="C44" s="9"/>
      <c r="D44" s="10"/>
      <c r="E44" s="11" t="s">
        <v>13</v>
      </c>
      <c r="F44" s="11"/>
      <c r="G44" s="11" t="s">
        <v>14</v>
      </c>
      <c r="H44" s="11"/>
      <c r="I44" s="11" t="s">
        <v>50</v>
      </c>
      <c r="J44" s="11"/>
      <c r="K44" s="11" t="s">
        <v>51</v>
      </c>
      <c r="L44" s="11"/>
      <c r="M44" s="12"/>
      <c r="O44" s="13"/>
      <c r="P44" s="14"/>
      <c r="Q44" s="14"/>
      <c r="R44" s="15"/>
      <c r="S44" s="88" t="s">
        <v>1</v>
      </c>
      <c r="T44" s="87" t="s">
        <v>2</v>
      </c>
      <c r="U44" s="87" t="s">
        <v>3</v>
      </c>
    </row>
    <row r="45" spans="1:21" ht="22.9" customHeight="1">
      <c r="A45" s="16" t="s">
        <v>16</v>
      </c>
      <c r="B45" s="17"/>
      <c r="C45" s="17"/>
      <c r="D45" s="18"/>
      <c r="E45" s="19" t="s">
        <v>17</v>
      </c>
      <c r="F45" s="20" t="s">
        <v>18</v>
      </c>
      <c r="G45" s="20" t="s">
        <v>8</v>
      </c>
      <c r="H45" s="20" t="s">
        <v>18</v>
      </c>
      <c r="I45" s="20" t="s">
        <v>19</v>
      </c>
      <c r="J45" s="20" t="s">
        <v>20</v>
      </c>
      <c r="K45" s="20" t="s">
        <v>19</v>
      </c>
      <c r="L45" s="20" t="s">
        <v>20</v>
      </c>
      <c r="M45" s="21" t="s">
        <v>29</v>
      </c>
      <c r="O45" s="23" t="s">
        <v>16</v>
      </c>
      <c r="P45" s="24"/>
      <c r="Q45" s="24"/>
      <c r="R45" s="25"/>
      <c r="S45" s="26" t="s">
        <v>18</v>
      </c>
      <c r="T45" s="26" t="s">
        <v>18</v>
      </c>
      <c r="U45" s="26" t="s">
        <v>20</v>
      </c>
    </row>
    <row r="46" spans="1:21" ht="22.9" customHeight="1">
      <c r="A46" s="28"/>
      <c r="B46" s="29"/>
      <c r="C46" s="29"/>
      <c r="D46" s="30"/>
      <c r="E46" s="31" t="s">
        <v>22</v>
      </c>
      <c r="F46" s="32" t="s">
        <v>23</v>
      </c>
      <c r="G46" s="32" t="s">
        <v>22</v>
      </c>
      <c r="H46" s="32" t="s">
        <v>23</v>
      </c>
      <c r="I46" s="32" t="s">
        <v>22</v>
      </c>
      <c r="J46" s="32" t="s">
        <v>24</v>
      </c>
      <c r="K46" s="32" t="s">
        <v>22</v>
      </c>
      <c r="L46" s="32" t="s">
        <v>24</v>
      </c>
      <c r="M46" s="33"/>
      <c r="O46" s="34"/>
      <c r="P46" s="2"/>
      <c r="Q46" s="2"/>
      <c r="R46" s="35"/>
      <c r="S46" s="36" t="s">
        <v>23</v>
      </c>
      <c r="T46" s="36" t="s">
        <v>23</v>
      </c>
      <c r="U46" s="36" t="s">
        <v>24</v>
      </c>
    </row>
    <row r="47" spans="1:21" ht="24" customHeight="1">
      <c r="A47" s="56" t="s">
        <v>41</v>
      </c>
      <c r="B47" s="57"/>
      <c r="C47" s="58"/>
      <c r="D47" s="59"/>
      <c r="E47" s="42"/>
      <c r="F47" s="42">
        <v>0</v>
      </c>
      <c r="G47" s="42"/>
      <c r="H47" s="42">
        <v>0</v>
      </c>
      <c r="I47" s="42"/>
      <c r="J47" s="42"/>
      <c r="K47" s="42"/>
      <c r="L47" s="42"/>
      <c r="M47" s="43">
        <f>F47-H47</f>
        <v>0</v>
      </c>
      <c r="O47" s="60" t="s">
        <v>41</v>
      </c>
      <c r="P47" s="61"/>
      <c r="Q47" s="62"/>
      <c r="R47" s="63"/>
      <c r="S47" s="39">
        <v>0</v>
      </c>
      <c r="T47" s="39">
        <v>0</v>
      </c>
      <c r="U47" s="39"/>
    </row>
    <row r="48" spans="1:21" ht="24" customHeight="1">
      <c r="A48" s="64"/>
      <c r="B48" s="65"/>
      <c r="C48" s="66"/>
      <c r="D48" s="67"/>
      <c r="E48" s="42">
        <v>0</v>
      </c>
      <c r="F48" s="42"/>
      <c r="G48" s="42">
        <v>0</v>
      </c>
      <c r="H48" s="42"/>
      <c r="I48" s="42"/>
      <c r="J48" s="42"/>
      <c r="K48" s="42"/>
      <c r="L48" s="42"/>
      <c r="M48" s="43"/>
      <c r="O48" s="68"/>
      <c r="P48" s="69"/>
      <c r="Q48" s="70"/>
      <c r="R48" s="71"/>
      <c r="S48" s="39"/>
      <c r="T48" s="39"/>
      <c r="U48" s="39"/>
    </row>
    <row r="49" spans="1:21" ht="24" customHeight="1">
      <c r="A49" s="72" t="s">
        <v>42</v>
      </c>
      <c r="B49" s="58"/>
      <c r="C49" s="58"/>
      <c r="D49" s="59"/>
      <c r="E49" s="42">
        <f>SUM(E50:E52)</f>
        <v>1493840950</v>
      </c>
      <c r="F49" s="42">
        <f>SUM(F50:F52)</f>
        <v>1493840950</v>
      </c>
      <c r="G49" s="42">
        <f>SUM(G50:G52)</f>
        <v>101776030</v>
      </c>
      <c r="H49" s="42">
        <f>SUM(H50,H52)</f>
        <v>101776030</v>
      </c>
      <c r="I49" s="42">
        <f>SUM(I50:I70)</f>
        <v>0</v>
      </c>
      <c r="J49" s="42">
        <f>SUM(I49,V49)</f>
        <v>0</v>
      </c>
      <c r="K49" s="86">
        <f>K50+K52</f>
        <v>0</v>
      </c>
      <c r="L49" s="42">
        <f>L50+L52</f>
        <v>0</v>
      </c>
      <c r="M49" s="43">
        <f>SUM(M50:M52)</f>
        <v>1392064920</v>
      </c>
      <c r="O49" s="73" t="s">
        <v>42</v>
      </c>
      <c r="P49" s="62"/>
      <c r="Q49" s="62"/>
      <c r="R49" s="63"/>
      <c r="S49" s="39">
        <f>SUM(S47:S48,S50,S51,S52)</f>
        <v>0</v>
      </c>
      <c r="T49" s="39"/>
      <c r="U49" s="39">
        <v>0</v>
      </c>
    </row>
    <row r="50" spans="1:21" ht="24" customHeight="1">
      <c r="A50" s="56"/>
      <c r="B50" s="107" t="s">
        <v>75</v>
      </c>
      <c r="C50" s="108"/>
      <c r="D50" s="109"/>
      <c r="E50" s="39">
        <v>0</v>
      </c>
      <c r="F50" s="42">
        <v>0</v>
      </c>
      <c r="G50" s="86">
        <v>0</v>
      </c>
      <c r="H50" s="42">
        <f>SUM(G50+T50)</f>
        <v>0</v>
      </c>
      <c r="I50" s="42"/>
      <c r="J50" s="42">
        <f>SUM(I50+W50)</f>
        <v>0</v>
      </c>
      <c r="K50" s="86"/>
      <c r="L50" s="42"/>
      <c r="M50" s="43">
        <f t="shared" ref="M50:M71" si="12">F50-H50-L50</f>
        <v>0</v>
      </c>
      <c r="O50" s="60"/>
      <c r="P50" s="107" t="s">
        <v>88</v>
      </c>
      <c r="Q50" s="108"/>
      <c r="R50" s="109"/>
      <c r="S50" s="39">
        <v>0</v>
      </c>
      <c r="T50" s="39"/>
      <c r="U50" s="39">
        <v>0</v>
      </c>
    </row>
    <row r="51" spans="1:21" ht="24" customHeight="1">
      <c r="A51" s="56"/>
      <c r="B51" s="110" t="s">
        <v>76</v>
      </c>
      <c r="C51" s="111"/>
      <c r="D51" s="112"/>
      <c r="E51" s="39">
        <v>657741400</v>
      </c>
      <c r="F51" s="42">
        <v>657741400</v>
      </c>
      <c r="G51" s="86">
        <v>0</v>
      </c>
      <c r="H51" s="42">
        <f>SUM(G51+T51)</f>
        <v>0</v>
      </c>
      <c r="I51" s="42"/>
      <c r="J51" s="42">
        <f>SUM(I51+W51)</f>
        <v>0</v>
      </c>
      <c r="K51" s="86"/>
      <c r="L51" s="42">
        <f>K51</f>
        <v>0</v>
      </c>
      <c r="M51" s="43">
        <f t="shared" si="12"/>
        <v>657741400</v>
      </c>
      <c r="O51" s="60"/>
      <c r="P51" s="110" t="s">
        <v>89</v>
      </c>
      <c r="Q51" s="111"/>
      <c r="R51" s="112"/>
      <c r="S51" s="39">
        <v>0</v>
      </c>
      <c r="T51" s="39"/>
      <c r="U51" s="39">
        <v>0</v>
      </c>
    </row>
    <row r="52" spans="1:21" ht="24" customHeight="1">
      <c r="A52" s="56"/>
      <c r="B52" s="107" t="s">
        <v>9</v>
      </c>
      <c r="C52" s="108"/>
      <c r="D52" s="109"/>
      <c r="E52" s="39">
        <f>SUM(E53:E71)</f>
        <v>836099550</v>
      </c>
      <c r="F52" s="74">
        <f>SUM(F53:F71)</f>
        <v>836099550</v>
      </c>
      <c r="G52" s="86">
        <f>SUM(G53:G71)</f>
        <v>101776030</v>
      </c>
      <c r="H52" s="74">
        <f>SUM(G52+T52)</f>
        <v>101776030</v>
      </c>
      <c r="I52" s="42"/>
      <c r="J52" s="74">
        <f>SUM(I52+V52)</f>
        <v>0</v>
      </c>
      <c r="K52" s="86">
        <f>SUM(K53:K71)</f>
        <v>0</v>
      </c>
      <c r="L52" s="42">
        <f>SUM(L53:L71)</f>
        <v>0</v>
      </c>
      <c r="M52" s="43">
        <f t="shared" si="12"/>
        <v>734323520</v>
      </c>
      <c r="O52" s="60"/>
      <c r="P52" s="107" t="s">
        <v>9</v>
      </c>
      <c r="Q52" s="108"/>
      <c r="R52" s="109"/>
      <c r="S52" s="39">
        <f>SUM(S54:S71)</f>
        <v>0</v>
      </c>
      <c r="T52" s="39"/>
      <c r="U52" s="39">
        <f>SUM(U55:U70)</f>
        <v>0</v>
      </c>
    </row>
    <row r="53" spans="1:21" ht="24" customHeight="1">
      <c r="A53" s="56"/>
      <c r="B53" s="107" t="s">
        <v>77</v>
      </c>
      <c r="C53" s="108"/>
      <c r="D53" s="109"/>
      <c r="E53" s="39">
        <v>396892700</v>
      </c>
      <c r="F53" s="74">
        <f>E53+S53</f>
        <v>396892700</v>
      </c>
      <c r="G53" s="86">
        <v>101526310</v>
      </c>
      <c r="H53" s="74">
        <f>G53+T53</f>
        <v>101526310</v>
      </c>
      <c r="I53" s="42"/>
      <c r="J53" s="74">
        <f>SUM(I53+V53)</f>
        <v>0</v>
      </c>
      <c r="K53" s="86"/>
      <c r="L53" s="42">
        <v>0</v>
      </c>
      <c r="M53" s="43">
        <f t="shared" si="12"/>
        <v>295366390</v>
      </c>
      <c r="O53" s="60"/>
      <c r="P53" s="107" t="s">
        <v>77</v>
      </c>
      <c r="Q53" s="108"/>
      <c r="R53" s="109"/>
      <c r="S53" s="39">
        <v>0</v>
      </c>
      <c r="T53" s="86">
        <v>0</v>
      </c>
      <c r="U53" s="39">
        <v>0</v>
      </c>
    </row>
    <row r="54" spans="1:21" ht="24" customHeight="1">
      <c r="A54" s="56"/>
      <c r="B54" s="107" t="s">
        <v>78</v>
      </c>
      <c r="C54" s="108"/>
      <c r="D54" s="109"/>
      <c r="E54" s="39">
        <v>72982960</v>
      </c>
      <c r="F54" s="74">
        <f t="shared" ref="F54:F60" si="13">E54+S54</f>
        <v>72982960</v>
      </c>
      <c r="G54" s="86">
        <v>247130</v>
      </c>
      <c r="H54" s="74">
        <f>G54+T54</f>
        <v>247130</v>
      </c>
      <c r="I54" s="42"/>
      <c r="J54" s="74">
        <f>SUM(I54+V54)</f>
        <v>0</v>
      </c>
      <c r="K54" s="86"/>
      <c r="L54" s="42">
        <v>0</v>
      </c>
      <c r="M54" s="43">
        <f>F54-H54-L54</f>
        <v>72735830</v>
      </c>
      <c r="O54" s="60"/>
      <c r="P54" s="107" t="s">
        <v>78</v>
      </c>
      <c r="Q54" s="108"/>
      <c r="R54" s="109"/>
      <c r="S54" s="39">
        <v>0</v>
      </c>
      <c r="T54" s="86">
        <v>0</v>
      </c>
      <c r="U54" s="39">
        <v>0</v>
      </c>
    </row>
    <row r="55" spans="1:21" ht="24" customHeight="1">
      <c r="A55" s="56"/>
      <c r="B55" s="107" t="s">
        <v>79</v>
      </c>
      <c r="C55" s="108"/>
      <c r="D55" s="109"/>
      <c r="E55" s="39">
        <v>65801160</v>
      </c>
      <c r="F55" s="74">
        <f t="shared" si="13"/>
        <v>65801160</v>
      </c>
      <c r="G55" s="86">
        <v>0</v>
      </c>
      <c r="H55" s="74">
        <f>G55+T55</f>
        <v>0</v>
      </c>
      <c r="I55" s="42"/>
      <c r="J55" s="74">
        <f>SUM(I55+V55)</f>
        <v>0</v>
      </c>
      <c r="K55" s="86"/>
      <c r="L55" s="42">
        <v>0</v>
      </c>
      <c r="M55" s="43">
        <f t="shared" si="12"/>
        <v>65801160</v>
      </c>
      <c r="O55" s="60"/>
      <c r="P55" s="107" t="s">
        <v>79</v>
      </c>
      <c r="Q55" s="108"/>
      <c r="R55" s="109"/>
      <c r="S55" s="39">
        <v>0</v>
      </c>
      <c r="T55" s="86">
        <v>0</v>
      </c>
      <c r="U55" s="39">
        <v>0</v>
      </c>
    </row>
    <row r="56" spans="1:21" ht="24" customHeight="1">
      <c r="A56" s="56"/>
      <c r="B56" s="107" t="s">
        <v>80</v>
      </c>
      <c r="C56" s="108"/>
      <c r="D56" s="109"/>
      <c r="E56" s="39">
        <v>130414270</v>
      </c>
      <c r="F56" s="74">
        <f t="shared" si="13"/>
        <v>130414270</v>
      </c>
      <c r="G56" s="86">
        <v>0</v>
      </c>
      <c r="H56" s="74">
        <f>SUM(G56+T56)</f>
        <v>0</v>
      </c>
      <c r="I56" s="42"/>
      <c r="J56" s="74">
        <f t="shared" ref="J56:J71" si="14">SUM(I56+V56)</f>
        <v>0</v>
      </c>
      <c r="K56" s="86"/>
      <c r="L56" s="42">
        <v>0</v>
      </c>
      <c r="M56" s="43">
        <f t="shared" si="12"/>
        <v>130414270</v>
      </c>
      <c r="O56" s="60"/>
      <c r="P56" s="107" t="s">
        <v>80</v>
      </c>
      <c r="Q56" s="108"/>
      <c r="R56" s="109"/>
      <c r="S56" s="39">
        <v>0</v>
      </c>
      <c r="T56" s="86">
        <v>0</v>
      </c>
      <c r="U56" s="39">
        <v>0</v>
      </c>
    </row>
    <row r="57" spans="1:21" ht="24" customHeight="1">
      <c r="A57" s="56"/>
      <c r="B57" s="107" t="s">
        <v>81</v>
      </c>
      <c r="C57" s="108"/>
      <c r="D57" s="109"/>
      <c r="E57" s="39">
        <v>85287360</v>
      </c>
      <c r="F57" s="74">
        <f t="shared" si="13"/>
        <v>85287360</v>
      </c>
      <c r="G57" s="86">
        <v>0</v>
      </c>
      <c r="H57" s="74">
        <f>SUM(G57+T57)</f>
        <v>0</v>
      </c>
      <c r="I57" s="42"/>
      <c r="J57" s="74">
        <f t="shared" si="14"/>
        <v>0</v>
      </c>
      <c r="K57" s="86"/>
      <c r="L57" s="42">
        <v>0</v>
      </c>
      <c r="M57" s="43">
        <f t="shared" si="12"/>
        <v>85287360</v>
      </c>
      <c r="O57" s="60"/>
      <c r="P57" s="107" t="s">
        <v>81</v>
      </c>
      <c r="Q57" s="108"/>
      <c r="R57" s="109"/>
      <c r="S57" s="39">
        <v>0</v>
      </c>
      <c r="T57" s="86">
        <v>0</v>
      </c>
      <c r="U57" s="39">
        <v>0</v>
      </c>
    </row>
    <row r="58" spans="1:21" ht="24" customHeight="1">
      <c r="A58" s="56"/>
      <c r="B58" s="107" t="s">
        <v>82</v>
      </c>
      <c r="C58" s="108"/>
      <c r="D58" s="109"/>
      <c r="E58" s="39">
        <v>898590</v>
      </c>
      <c r="F58" s="74">
        <f t="shared" si="13"/>
        <v>898590</v>
      </c>
      <c r="G58" s="86">
        <v>2460</v>
      </c>
      <c r="H58" s="74">
        <f t="shared" ref="H58:H72" si="15">SUM(G58+T58)</f>
        <v>2460</v>
      </c>
      <c r="I58" s="42"/>
      <c r="J58" s="74">
        <f t="shared" si="14"/>
        <v>0</v>
      </c>
      <c r="K58" s="86"/>
      <c r="L58" s="42">
        <v>0</v>
      </c>
      <c r="M58" s="43">
        <f t="shared" si="12"/>
        <v>896130</v>
      </c>
      <c r="O58" s="60"/>
      <c r="P58" s="107" t="s">
        <v>82</v>
      </c>
      <c r="Q58" s="108"/>
      <c r="R58" s="109"/>
      <c r="S58" s="39">
        <v>0</v>
      </c>
      <c r="T58" s="86">
        <v>0</v>
      </c>
      <c r="U58" s="39">
        <v>0</v>
      </c>
    </row>
    <row r="59" spans="1:21" ht="24" customHeight="1">
      <c r="A59" s="56"/>
      <c r="B59" s="107" t="s">
        <v>83</v>
      </c>
      <c r="C59" s="108"/>
      <c r="D59" s="109"/>
      <c r="E59" s="86">
        <v>9913980</v>
      </c>
      <c r="F59" s="74">
        <f t="shared" si="13"/>
        <v>9913980</v>
      </c>
      <c r="G59" s="86">
        <v>130</v>
      </c>
      <c r="H59" s="74">
        <f t="shared" si="15"/>
        <v>130</v>
      </c>
      <c r="I59" s="42"/>
      <c r="J59" s="74">
        <f t="shared" si="14"/>
        <v>0</v>
      </c>
      <c r="K59" s="86"/>
      <c r="L59" s="42">
        <v>0</v>
      </c>
      <c r="M59" s="43">
        <f t="shared" si="12"/>
        <v>9913850</v>
      </c>
      <c r="O59" s="60"/>
      <c r="P59" s="107" t="s">
        <v>83</v>
      </c>
      <c r="Q59" s="108"/>
      <c r="R59" s="109"/>
      <c r="S59" s="39">
        <v>0</v>
      </c>
      <c r="T59" s="86">
        <v>0</v>
      </c>
      <c r="U59" s="39">
        <v>0</v>
      </c>
    </row>
    <row r="60" spans="1:21" ht="24" customHeight="1">
      <c r="A60" s="56"/>
      <c r="B60" s="107" t="s">
        <v>84</v>
      </c>
      <c r="C60" s="108"/>
      <c r="D60" s="109"/>
      <c r="E60" s="39">
        <v>23787880</v>
      </c>
      <c r="F60" s="74">
        <f t="shared" si="13"/>
        <v>23787880</v>
      </c>
      <c r="G60" s="86"/>
      <c r="H60" s="74">
        <f t="shared" si="15"/>
        <v>0</v>
      </c>
      <c r="I60" s="42"/>
      <c r="J60" s="74">
        <f t="shared" si="14"/>
        <v>0</v>
      </c>
      <c r="K60" s="86"/>
      <c r="L60" s="42">
        <v>0</v>
      </c>
      <c r="M60" s="43">
        <f t="shared" si="12"/>
        <v>23787880</v>
      </c>
      <c r="O60" s="60"/>
      <c r="P60" s="107" t="s">
        <v>84</v>
      </c>
      <c r="Q60" s="108"/>
      <c r="R60" s="109"/>
      <c r="S60" s="39">
        <v>0</v>
      </c>
      <c r="T60" s="86">
        <v>0</v>
      </c>
      <c r="U60" s="39">
        <v>0</v>
      </c>
    </row>
    <row r="61" spans="1:21" ht="24" customHeight="1">
      <c r="A61" s="56"/>
      <c r="B61" s="107" t="s">
        <v>85</v>
      </c>
      <c r="C61" s="108"/>
      <c r="D61" s="109"/>
      <c r="E61" s="39">
        <v>23016270</v>
      </c>
      <c r="F61" s="42">
        <f>E61+S61</f>
        <v>23016270</v>
      </c>
      <c r="G61" s="86"/>
      <c r="H61" s="74">
        <f t="shared" si="15"/>
        <v>0</v>
      </c>
      <c r="I61" s="42"/>
      <c r="J61" s="74">
        <f t="shared" si="14"/>
        <v>0</v>
      </c>
      <c r="K61" s="86"/>
      <c r="L61" s="42">
        <v>0</v>
      </c>
      <c r="M61" s="43">
        <f t="shared" si="12"/>
        <v>23016270</v>
      </c>
      <c r="O61" s="60"/>
      <c r="P61" s="107" t="s">
        <v>85</v>
      </c>
      <c r="Q61" s="108"/>
      <c r="R61" s="109"/>
      <c r="S61" s="39">
        <v>0</v>
      </c>
      <c r="T61" s="86">
        <v>0</v>
      </c>
      <c r="U61" s="39">
        <v>0</v>
      </c>
    </row>
    <row r="62" spans="1:21" ht="24" customHeight="1">
      <c r="A62" s="56"/>
      <c r="B62" s="107" t="s">
        <v>86</v>
      </c>
      <c r="C62" s="108"/>
      <c r="D62" s="109"/>
      <c r="E62" s="39">
        <v>27104380</v>
      </c>
      <c r="F62" s="42">
        <f>E62+S62</f>
        <v>27104380</v>
      </c>
      <c r="G62" s="86"/>
      <c r="H62" s="74">
        <f t="shared" si="15"/>
        <v>0</v>
      </c>
      <c r="I62" s="42"/>
      <c r="J62" s="74">
        <f t="shared" si="14"/>
        <v>0</v>
      </c>
      <c r="K62" s="86"/>
      <c r="L62" s="42">
        <v>0</v>
      </c>
      <c r="M62" s="43">
        <f t="shared" si="12"/>
        <v>27104380</v>
      </c>
      <c r="O62" s="60"/>
      <c r="P62" s="107" t="s">
        <v>86</v>
      </c>
      <c r="Q62" s="108"/>
      <c r="R62" s="109"/>
      <c r="S62" s="39">
        <v>0</v>
      </c>
      <c r="T62" s="86">
        <v>0</v>
      </c>
      <c r="U62" s="39">
        <v>0</v>
      </c>
    </row>
    <row r="63" spans="1:21" ht="24" customHeight="1">
      <c r="A63" s="44"/>
      <c r="B63" s="107" t="s">
        <v>87</v>
      </c>
      <c r="C63" s="108"/>
      <c r="D63" s="109"/>
      <c r="E63" s="39"/>
      <c r="F63" s="42">
        <v>0</v>
      </c>
      <c r="G63" s="86"/>
      <c r="H63" s="74">
        <f t="shared" si="15"/>
        <v>0</v>
      </c>
      <c r="I63" s="42"/>
      <c r="J63" s="74">
        <f t="shared" si="14"/>
        <v>0</v>
      </c>
      <c r="K63" s="86"/>
      <c r="L63" s="42">
        <v>0</v>
      </c>
      <c r="M63" s="43">
        <f t="shared" si="12"/>
        <v>0</v>
      </c>
      <c r="O63" s="45"/>
      <c r="P63" s="107" t="s">
        <v>87</v>
      </c>
      <c r="Q63" s="108"/>
      <c r="R63" s="109"/>
      <c r="S63" s="39">
        <f t="shared" ref="S63:S71" si="16">F63</f>
        <v>0</v>
      </c>
      <c r="T63" s="86">
        <v>0</v>
      </c>
      <c r="U63" s="39">
        <v>0</v>
      </c>
    </row>
    <row r="64" spans="1:21" ht="24" customHeight="1">
      <c r="A64" s="44"/>
      <c r="B64" s="104"/>
      <c r="C64" s="105"/>
      <c r="D64" s="106"/>
      <c r="E64" s="39"/>
      <c r="F64" s="42">
        <v>0</v>
      </c>
      <c r="G64" s="86"/>
      <c r="H64" s="74">
        <f t="shared" si="15"/>
        <v>0</v>
      </c>
      <c r="I64" s="42"/>
      <c r="J64" s="74">
        <f t="shared" si="14"/>
        <v>0</v>
      </c>
      <c r="K64" s="86"/>
      <c r="L64" s="42">
        <v>0</v>
      </c>
      <c r="M64" s="43">
        <f t="shared" si="12"/>
        <v>0</v>
      </c>
      <c r="O64" s="45"/>
      <c r="P64" s="75" t="s">
        <v>43</v>
      </c>
      <c r="Q64" s="58"/>
      <c r="R64" s="59"/>
      <c r="S64" s="39">
        <f t="shared" si="16"/>
        <v>0</v>
      </c>
      <c r="T64" s="86">
        <v>0</v>
      </c>
      <c r="U64" s="39">
        <v>0</v>
      </c>
    </row>
    <row r="65" spans="1:21" ht="24" customHeight="1">
      <c r="A65" s="44"/>
      <c r="B65" s="104"/>
      <c r="C65" s="105"/>
      <c r="D65" s="106"/>
      <c r="E65" s="39"/>
      <c r="F65" s="42">
        <v>0</v>
      </c>
      <c r="G65" s="86"/>
      <c r="H65" s="74">
        <f t="shared" si="15"/>
        <v>0</v>
      </c>
      <c r="I65" s="42"/>
      <c r="J65" s="74">
        <f t="shared" si="14"/>
        <v>0</v>
      </c>
      <c r="K65" s="86"/>
      <c r="L65" s="42">
        <v>0</v>
      </c>
      <c r="M65" s="43">
        <f t="shared" si="12"/>
        <v>0</v>
      </c>
      <c r="O65" s="45"/>
      <c r="P65" s="75" t="s">
        <v>44</v>
      </c>
      <c r="Q65" s="58"/>
      <c r="R65" s="59"/>
      <c r="S65" s="39">
        <f t="shared" si="16"/>
        <v>0</v>
      </c>
      <c r="T65" s="86">
        <v>0</v>
      </c>
      <c r="U65" s="39">
        <v>0</v>
      </c>
    </row>
    <row r="66" spans="1:21" ht="24" customHeight="1">
      <c r="A66" s="44"/>
      <c r="B66" s="104"/>
      <c r="C66" s="105"/>
      <c r="D66" s="106"/>
      <c r="E66" s="86"/>
      <c r="F66" s="42">
        <v>0</v>
      </c>
      <c r="G66" s="86"/>
      <c r="H66" s="74">
        <f t="shared" si="15"/>
        <v>0</v>
      </c>
      <c r="I66" s="42"/>
      <c r="J66" s="74">
        <f t="shared" si="14"/>
        <v>0</v>
      </c>
      <c r="K66" s="86"/>
      <c r="L66" s="42">
        <v>0</v>
      </c>
      <c r="M66" s="43">
        <f t="shared" si="12"/>
        <v>0</v>
      </c>
      <c r="O66" s="45"/>
      <c r="P66" s="75" t="s">
        <v>45</v>
      </c>
      <c r="Q66" s="58"/>
      <c r="R66" s="59"/>
      <c r="S66" s="39">
        <f t="shared" si="16"/>
        <v>0</v>
      </c>
      <c r="T66" s="86">
        <v>0</v>
      </c>
      <c r="U66" s="39">
        <v>0</v>
      </c>
    </row>
    <row r="67" spans="1:21" ht="24" customHeight="1">
      <c r="A67" s="44"/>
      <c r="B67" s="104"/>
      <c r="C67" s="105"/>
      <c r="D67" s="106"/>
      <c r="E67" s="39"/>
      <c r="F67" s="42">
        <v>0</v>
      </c>
      <c r="G67" s="86"/>
      <c r="H67" s="74">
        <f t="shared" si="15"/>
        <v>0</v>
      </c>
      <c r="I67" s="42"/>
      <c r="J67" s="74">
        <f t="shared" si="14"/>
        <v>0</v>
      </c>
      <c r="K67" s="86"/>
      <c r="L67" s="42">
        <v>0</v>
      </c>
      <c r="M67" s="43">
        <f t="shared" si="12"/>
        <v>0</v>
      </c>
      <c r="O67" s="45"/>
      <c r="P67" s="75" t="s">
        <v>46</v>
      </c>
      <c r="Q67" s="58"/>
      <c r="R67" s="59"/>
      <c r="S67" s="39">
        <f t="shared" si="16"/>
        <v>0</v>
      </c>
      <c r="T67" s="39">
        <v>0</v>
      </c>
      <c r="U67" s="39">
        <v>0</v>
      </c>
    </row>
    <row r="68" spans="1:21" ht="24" customHeight="1">
      <c r="A68" s="44"/>
      <c r="B68" s="104"/>
      <c r="C68" s="105"/>
      <c r="D68" s="106"/>
      <c r="E68" s="39"/>
      <c r="F68" s="42">
        <v>0</v>
      </c>
      <c r="G68" s="86"/>
      <c r="H68" s="74">
        <f t="shared" si="15"/>
        <v>0</v>
      </c>
      <c r="I68" s="42"/>
      <c r="J68" s="74">
        <f t="shared" si="14"/>
        <v>0</v>
      </c>
      <c r="K68" s="86"/>
      <c r="L68" s="42">
        <v>0</v>
      </c>
      <c r="M68" s="43">
        <f t="shared" si="12"/>
        <v>0</v>
      </c>
      <c r="O68" s="45"/>
      <c r="P68" s="75" t="s">
        <v>47</v>
      </c>
      <c r="Q68" s="58"/>
      <c r="R68" s="59"/>
      <c r="S68" s="39">
        <f t="shared" si="16"/>
        <v>0</v>
      </c>
      <c r="T68" s="39">
        <v>0</v>
      </c>
      <c r="U68" s="39">
        <v>0</v>
      </c>
    </row>
    <row r="69" spans="1:21" ht="24" customHeight="1">
      <c r="A69" s="44"/>
      <c r="B69" s="104"/>
      <c r="C69" s="105"/>
      <c r="D69" s="106"/>
      <c r="E69" s="39"/>
      <c r="F69" s="42">
        <v>0</v>
      </c>
      <c r="G69" s="86"/>
      <c r="H69" s="74">
        <f t="shared" si="15"/>
        <v>0</v>
      </c>
      <c r="I69" s="42"/>
      <c r="J69" s="74">
        <f t="shared" si="14"/>
        <v>0</v>
      </c>
      <c r="K69" s="86"/>
      <c r="L69" s="42">
        <v>0</v>
      </c>
      <c r="M69" s="43">
        <f t="shared" si="12"/>
        <v>0</v>
      </c>
      <c r="O69" s="45"/>
      <c r="P69" s="75" t="s">
        <v>48</v>
      </c>
      <c r="Q69" s="58"/>
      <c r="R69" s="59"/>
      <c r="S69" s="39">
        <f t="shared" si="16"/>
        <v>0</v>
      </c>
      <c r="T69" s="39">
        <v>0</v>
      </c>
      <c r="U69" s="39">
        <v>0</v>
      </c>
    </row>
    <row r="70" spans="1:21" ht="24" customHeight="1">
      <c r="A70" s="44"/>
      <c r="B70" s="104"/>
      <c r="C70" s="105"/>
      <c r="D70" s="106"/>
      <c r="E70" s="39"/>
      <c r="F70" s="42">
        <v>0</v>
      </c>
      <c r="G70" s="86"/>
      <c r="H70" s="74">
        <f t="shared" si="15"/>
        <v>0</v>
      </c>
      <c r="I70" s="42"/>
      <c r="J70" s="74">
        <f t="shared" si="14"/>
        <v>0</v>
      </c>
      <c r="K70" s="86"/>
      <c r="L70" s="42">
        <v>0</v>
      </c>
      <c r="M70" s="43">
        <f t="shared" si="12"/>
        <v>0</v>
      </c>
      <c r="O70" s="89"/>
      <c r="P70" s="75" t="s">
        <v>49</v>
      </c>
      <c r="Q70" s="58"/>
      <c r="R70" s="59"/>
      <c r="S70" s="39">
        <f t="shared" si="16"/>
        <v>0</v>
      </c>
      <c r="T70" s="39">
        <v>0</v>
      </c>
      <c r="U70" s="39">
        <v>0</v>
      </c>
    </row>
    <row r="71" spans="1:21" ht="24" customHeight="1">
      <c r="A71" s="44"/>
      <c r="B71" s="104"/>
      <c r="C71" s="105"/>
      <c r="D71" s="106"/>
      <c r="E71" s="39"/>
      <c r="F71" s="42">
        <v>0</v>
      </c>
      <c r="G71" s="86"/>
      <c r="H71" s="74">
        <f t="shared" si="15"/>
        <v>0</v>
      </c>
      <c r="I71" s="42"/>
      <c r="J71" s="74">
        <f t="shared" si="14"/>
        <v>0</v>
      </c>
      <c r="K71" s="86">
        <v>0</v>
      </c>
      <c r="L71" s="42">
        <v>0</v>
      </c>
      <c r="M71" s="43">
        <f t="shared" si="12"/>
        <v>0</v>
      </c>
      <c r="O71" s="89"/>
      <c r="P71" s="75" t="s">
        <v>10</v>
      </c>
      <c r="Q71" s="58"/>
      <c r="R71" s="59"/>
      <c r="S71" s="39">
        <f t="shared" si="16"/>
        <v>0</v>
      </c>
      <c r="T71" s="39">
        <v>0</v>
      </c>
      <c r="U71" s="39">
        <v>0</v>
      </c>
    </row>
    <row r="72" spans="1:21" ht="24" customHeight="1">
      <c r="A72" s="76"/>
      <c r="B72" s="77"/>
      <c r="C72" s="77"/>
      <c r="D72" s="67"/>
      <c r="E72" s="42"/>
      <c r="F72" s="42"/>
      <c r="G72" s="42"/>
      <c r="H72" s="42">
        <f t="shared" si="15"/>
        <v>0</v>
      </c>
      <c r="I72" s="42"/>
      <c r="J72" s="42"/>
      <c r="K72" s="42"/>
      <c r="L72" s="42"/>
      <c r="M72" s="43"/>
      <c r="O72" s="78"/>
      <c r="P72" s="79"/>
      <c r="Q72" s="79"/>
      <c r="R72" s="71"/>
      <c r="S72" s="39"/>
      <c r="T72" s="39">
        <v>0</v>
      </c>
      <c r="U72" s="39"/>
    </row>
    <row r="73" spans="1:21" s="80" customFormat="1" ht="41.25" customHeight="1"/>
  </sheetData>
  <mergeCells count="38">
    <mergeCell ref="C28:D28"/>
    <mergeCell ref="Q28:R28"/>
    <mergeCell ref="P63:R63"/>
    <mergeCell ref="B60:D60"/>
    <mergeCell ref="P60:R60"/>
    <mergeCell ref="B58:D58"/>
    <mergeCell ref="P58:R58"/>
    <mergeCell ref="B59:D59"/>
    <mergeCell ref="P59:R59"/>
    <mergeCell ref="B62:D62"/>
    <mergeCell ref="P62:R62"/>
    <mergeCell ref="B55:D55"/>
    <mergeCell ref="B57:D57"/>
    <mergeCell ref="P57:R57"/>
    <mergeCell ref="P55:R55"/>
    <mergeCell ref="B56:D56"/>
    <mergeCell ref="P56:R56"/>
    <mergeCell ref="B61:D61"/>
    <mergeCell ref="P61:R61"/>
    <mergeCell ref="P54:R54"/>
    <mergeCell ref="B52:D52"/>
    <mergeCell ref="P52:R52"/>
    <mergeCell ref="B53:D53"/>
    <mergeCell ref="P53:R53"/>
    <mergeCell ref="P50:R50"/>
    <mergeCell ref="B51:D51"/>
    <mergeCell ref="P51:R51"/>
    <mergeCell ref="B54:D54"/>
    <mergeCell ref="B50:D50"/>
    <mergeCell ref="B71:D71"/>
    <mergeCell ref="B67:D67"/>
    <mergeCell ref="B68:D68"/>
    <mergeCell ref="B69:D69"/>
    <mergeCell ref="B70:D70"/>
    <mergeCell ref="B63:D63"/>
    <mergeCell ref="B64:D64"/>
    <mergeCell ref="B65:D65"/>
    <mergeCell ref="B66:D66"/>
  </mergeCells>
  <phoneticPr fontId="1" type="noConversion"/>
  <pageMargins left="0.54" right="0.17" top="0.31496062992125984" bottom="0.37" header="0.19685039370078741" footer="0.46"/>
  <pageSetup paperSize="9" scale="75" orientation="landscape" r:id="rId1"/>
  <headerFooter alignWithMargins="0"/>
  <rowBreaks count="2" manualBreakCount="2">
    <brk id="17" max="12" man="1"/>
    <brk id="42" max="1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신규704</vt:lpstr>
      <vt:lpstr>신규704!Print_Area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SEC</cp:lastModifiedBy>
  <cp:lastPrinted>2014-03-03T02:22:31Z</cp:lastPrinted>
  <dcterms:created xsi:type="dcterms:W3CDTF">2001-07-13T03:57:53Z</dcterms:created>
  <dcterms:modified xsi:type="dcterms:W3CDTF">2014-03-12T04:49:07Z</dcterms:modified>
</cp:coreProperties>
</file>